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Introduction" sheetId="1" r:id="rId1"/>
    <sheet name="Response Rates" sheetId="2" r:id="rId2"/>
    <sheet name="Sample Size" sheetId="3" r:id="rId3"/>
    <sheet name="Cost per Response" sheetId="4" r:id="rId4"/>
    <sheet name="contactteasley" sheetId="5" r:id="rId5"/>
  </sheets>
  <definedNames/>
  <calcPr fullCalcOnLoad="1"/>
</workbook>
</file>

<file path=xl/comments1.xml><?xml version="1.0" encoding="utf-8"?>
<comments xmlns="http://schemas.openxmlformats.org/spreadsheetml/2006/main">
  <authors>
    <author>Brian</author>
  </authors>
  <commentList>
    <comment ref="B30" authorId="0">
      <text>
        <r>
          <rPr>
            <b/>
            <sz val="8"/>
            <rFont val="Tahoma"/>
            <family val="0"/>
          </rPr>
          <t>Brian:</t>
        </r>
        <r>
          <rPr>
            <sz val="8"/>
            <rFont val="Tahoma"/>
            <family val="0"/>
          </rPr>
          <t xml:space="preserve">
I've inserted a few "comments" in boxes like this in the calculator. Anytime you see the little red triangle in the corner, that means there's a note available. Place the mouse on the cell and the note pops up</t>
        </r>
      </text>
    </comment>
  </commentList>
</comments>
</file>

<file path=xl/comments2.xml><?xml version="1.0" encoding="utf-8"?>
<comments xmlns="http://schemas.openxmlformats.org/spreadsheetml/2006/main">
  <authors>
    <author>Brian</author>
  </authors>
  <commentList>
    <comment ref="G19" authorId="0">
      <text>
        <r>
          <rPr>
            <b/>
            <sz val="8"/>
            <rFont val="Tahoma"/>
            <family val="0"/>
          </rPr>
          <t>Brian:</t>
        </r>
        <r>
          <rPr>
            <sz val="8"/>
            <rFont val="Tahoma"/>
            <family val="0"/>
          </rPr>
          <t xml:space="preserve">
This could be ad #1, or mail piece #1, etc.</t>
        </r>
      </text>
    </comment>
    <comment ref="K19" authorId="0">
      <text>
        <r>
          <rPr>
            <b/>
            <sz val="8"/>
            <rFont val="Tahoma"/>
            <family val="0"/>
          </rPr>
          <t>Brian:</t>
        </r>
        <r>
          <rPr>
            <sz val="8"/>
            <rFont val="Tahoma"/>
            <family val="0"/>
          </rPr>
          <t xml:space="preserve">
This is ad #2, or mail piece #2, etc..</t>
        </r>
      </text>
    </comment>
    <comment ref="F21" authorId="0">
      <text>
        <r>
          <rPr>
            <b/>
            <sz val="8"/>
            <rFont val="Tahoma"/>
            <family val="0"/>
          </rPr>
          <t>Brian:</t>
        </r>
        <r>
          <rPr>
            <sz val="8"/>
            <rFont val="Tahoma"/>
            <family val="0"/>
          </rPr>
          <t xml:space="preserve">
This is number of impressions in a google adwords CTR analysis</t>
        </r>
      </text>
    </comment>
    <comment ref="F24" authorId="0">
      <text>
        <r>
          <rPr>
            <b/>
            <sz val="8"/>
            <rFont val="Tahoma"/>
            <family val="0"/>
          </rPr>
          <t>Brian:</t>
        </r>
        <r>
          <rPr>
            <sz val="8"/>
            <rFont val="Tahoma"/>
            <family val="0"/>
          </rPr>
          <t xml:space="preserve">
This is the Click Thru Rate (CTR) in a Google Adwords analysis</t>
        </r>
      </text>
    </comment>
    <comment ref="F22" authorId="0">
      <text>
        <r>
          <rPr>
            <b/>
            <sz val="8"/>
            <rFont val="Tahoma"/>
            <family val="0"/>
          </rPr>
          <t>Brian:</t>
        </r>
        <r>
          <rPr>
            <sz val="8"/>
            <rFont val="Tahoma"/>
            <family val="0"/>
          </rPr>
          <t xml:space="preserve">
This is # of Clicks in a Google Adwords analysis</t>
        </r>
      </text>
    </comment>
  </commentList>
</comments>
</file>

<file path=xl/comments3.xml><?xml version="1.0" encoding="utf-8"?>
<comments xmlns="http://schemas.openxmlformats.org/spreadsheetml/2006/main">
  <authors>
    <author>Brian</author>
  </authors>
  <commentList>
    <comment ref="C28" authorId="0">
      <text>
        <r>
          <rPr>
            <b/>
            <sz val="8"/>
            <rFont val="Tahoma"/>
            <family val="0"/>
          </rPr>
          <t>Brian:</t>
        </r>
        <r>
          <rPr>
            <sz val="8"/>
            <rFont val="Tahoma"/>
            <family val="0"/>
          </rPr>
          <t xml:space="preserve">
Example: If 5,000 pieces of element #1 are mailed and the response rate is 0.02  (2%), and you expect (or hope) to see a response rate of 0.03 (3%) for element #2 - then a sample size of 887 is required for element #2 in order for that result to be "statistically significant" (at the 95% confidence level)
This approach can be used for a "control vs. test" situation, where a known piece of advertising/marketing is being tested against a new element (AKA "beat the control"). You can use the calculator to try to minimize the required sample size of the test element.
Use this calculator in test planning to help get an idea of how large your quanitities need to be</t>
        </r>
      </text>
    </comment>
    <comment ref="C48" authorId="0">
      <text>
        <r>
          <rPr>
            <b/>
            <sz val="8"/>
            <rFont val="Tahoma"/>
            <family val="0"/>
          </rPr>
          <t>Brian:</t>
        </r>
        <r>
          <rPr>
            <sz val="8"/>
            <rFont val="Tahoma"/>
            <family val="0"/>
          </rPr>
          <t xml:space="preserve">
Google Example: If 5,000 impressions (quantity of element #1) are served by google and the response rate is 0.02  (2%), and you expect (or hope) to see a click thru rate (CTR) of 0.03 (3%) for ad #2 (Element #2) - then a sample size (number of impressions) of 887 is required for ad #2 in order for that result to be "statistically significant" (at the 95% level)</t>
        </r>
      </text>
    </comment>
  </commentList>
</comments>
</file>

<file path=xl/sharedStrings.xml><?xml version="1.0" encoding="utf-8"?>
<sst xmlns="http://schemas.openxmlformats.org/spreadsheetml/2006/main" count="196" uniqueCount="108">
  <si>
    <t xml:space="preserve">Use: </t>
  </si>
  <si>
    <t>Your results are:</t>
  </si>
  <si>
    <t>standard deviations apart</t>
  </si>
  <si>
    <t>You are approximately</t>
  </si>
  <si>
    <t>Enter your data   --&gt;</t>
  </si>
  <si>
    <t>www.teasley.net</t>
  </si>
  <si>
    <t>Brought to you by:  www.teasley.net</t>
  </si>
  <si>
    <t>Email Brian Teasley at bteasley@teasley.net</t>
  </si>
  <si>
    <t>The Teasley Statistical Calculator is brought to you by www.teasley.net</t>
  </si>
  <si>
    <t>Welcome to Teasley</t>
  </si>
  <si>
    <t>Using Data to Optimize Your Marketing</t>
  </si>
  <si>
    <t>_________________________________________________________________</t>
  </si>
  <si>
    <t>in the blue boxes     --&gt;</t>
  </si>
  <si>
    <t>Mailed Quantity:</t>
  </si>
  <si>
    <t>Element #1</t>
  </si>
  <si>
    <t>Element #2</t>
  </si>
  <si>
    <t>Response Rate:</t>
  </si>
  <si>
    <t>The Teasley Statistical Calculator</t>
  </si>
  <si>
    <t xml:space="preserve">Use this calculator to determine if there is a statistically significant difference in response rates between </t>
  </si>
  <si>
    <t>two different tested elements (e.g, two different creative pieces, two different offers, two different lists, etc.)</t>
  </si>
  <si>
    <t>confident that the elements</t>
  </si>
  <si>
    <t>have different response rates</t>
  </si>
  <si>
    <t># of Responses:</t>
  </si>
  <si>
    <t>Estimated Response Rate:</t>
  </si>
  <si>
    <t>Top</t>
  </si>
  <si>
    <t>Left</t>
  </si>
  <si>
    <t>Right</t>
  </si>
  <si>
    <t>Bottom</t>
  </si>
  <si>
    <t>(control)</t>
  </si>
  <si>
    <t>(test)</t>
  </si>
  <si>
    <t>Required Element #2 Sample Size:</t>
  </si>
  <si>
    <t>Compare Response Rates</t>
  </si>
  <si>
    <t>Sample Size</t>
  </si>
  <si>
    <t>statistically significant</t>
  </si>
  <si>
    <t>Use this calculator to determine how large a sample size is required to deem the results</t>
  </si>
  <si>
    <t>(note: 2%="0.02")</t>
  </si>
  <si>
    <t>Confidence Level</t>
  </si>
  <si>
    <t>Clicks</t>
  </si>
  <si>
    <t>Impressions</t>
  </si>
  <si>
    <t>Ad #1</t>
  </si>
  <si>
    <t>Cost in $ (not CPC)</t>
  </si>
  <si>
    <t>Click Through (CTR)</t>
  </si>
  <si>
    <t>Cost per Response</t>
  </si>
  <si>
    <t>Low CTR Confidence Int</t>
  </si>
  <si>
    <t>High CTR Confidence Int</t>
  </si>
  <si>
    <t>Low Clicks</t>
  </si>
  <si>
    <t>High Clicks</t>
  </si>
  <si>
    <t>Low Cost</t>
  </si>
  <si>
    <t>Conversion Rate</t>
  </si>
  <si>
    <t>High Cost</t>
  </si>
  <si>
    <t>Low Conv Rate</t>
  </si>
  <si>
    <t>High Conv Rate</t>
  </si>
  <si>
    <t>Low Cost Per Resp Est</t>
  </si>
  <si>
    <t>High? Cost Per Resp Est</t>
  </si>
  <si>
    <t>FOR OVERALL</t>
  </si>
  <si>
    <t>95% overall</t>
  </si>
  <si>
    <t>ctr only</t>
  </si>
  <si>
    <t>90% Overall</t>
  </si>
  <si>
    <t>Total Responses (Transactions or Sales)</t>
  </si>
  <si>
    <t>Ad #2</t>
  </si>
  <si>
    <t>Ad #3</t>
  </si>
  <si>
    <t>Ad #4</t>
  </si>
  <si>
    <t>Ad #5</t>
  </si>
  <si>
    <t>Ad #6</t>
  </si>
  <si>
    <t>Ad #7</t>
  </si>
  <si>
    <t>Ad #8</t>
  </si>
  <si>
    <t>Ad #9</t>
  </si>
  <si>
    <t>Ad #10</t>
  </si>
  <si>
    <t>Ad #11</t>
  </si>
  <si>
    <t>Ad #12</t>
  </si>
  <si>
    <t>Ad #13</t>
  </si>
  <si>
    <t>Ad #14</t>
  </si>
  <si>
    <t>Ad #15</t>
  </si>
  <si>
    <t>95% Confidence Ranges</t>
  </si>
  <si>
    <t>Best Cost Per Response</t>
  </si>
  <si>
    <t>Worst Cost Per Response</t>
  </si>
  <si>
    <t>90% Confidence Ranges</t>
  </si>
  <si>
    <t>Low CTR 95% Confidence Int</t>
  </si>
  <si>
    <t>High CTR 95% Confidence Int</t>
  </si>
  <si>
    <t>Graphical Analysis</t>
  </si>
  <si>
    <t>Confidence Intervals for Cost Per Response</t>
  </si>
  <si>
    <t xml:space="preserve">The two graphs above show "confidence intervals" for the estimated or predicted cost-per-reponse for each ad or creative piece you are testing. </t>
  </si>
  <si>
    <t xml:space="preserve">When the confidence interval lines do not overlap, you can be at least 95% or 90% certain that one of the ads is better than the other. </t>
  </si>
  <si>
    <t xml:space="preserve">If they lines do overlap, you do not have that level of certainty.   More overlap implies less certainty. </t>
  </si>
  <si>
    <t>Cost Per Response</t>
  </si>
  <si>
    <t>(if negative, you are trying to detect too small of a difference for your element #1 quantity)</t>
  </si>
  <si>
    <t>For Google Adwords CTR analysis:</t>
  </si>
  <si>
    <t>Element #1 = Ad #1</t>
  </si>
  <si>
    <t>Mailed Quantity = # of Impressions</t>
  </si>
  <si>
    <t># of Responses = # of clicks</t>
  </si>
  <si>
    <t>Response Rate = Click Thru Rate (CTR)</t>
  </si>
  <si>
    <t>In the Blue Boxes     --&gt;</t>
  </si>
  <si>
    <t xml:space="preserve">Enter Your Data </t>
  </si>
  <si>
    <t xml:space="preserve">This tab calculates confidence intervals for the predicted/estimated cost-per-response (or cost per sale) for each advertisment. </t>
  </si>
  <si>
    <t>Introduction</t>
  </si>
  <si>
    <t xml:space="preserve">The Teasley Statistical Calculator is used by marketers all over the world to determine the "statistical significance" of the advertising results </t>
  </si>
  <si>
    <t>they are seeing.  There are three separate components to the tool:</t>
  </si>
  <si>
    <t>Response Rates</t>
  </si>
  <si>
    <t>Example Here</t>
  </si>
  <si>
    <t>Google Adwords Example Here</t>
  </si>
  <si>
    <t>NOTE</t>
  </si>
  <si>
    <t>&lt;--- Place cursor over "note" box to see the note</t>
  </si>
  <si>
    <t>Element #1 Quantity/Impressions:</t>
  </si>
  <si>
    <t>Calculator is available for purchase at:  www.teasley.net</t>
  </si>
  <si>
    <r>
      <t>© 2009 Brian Teasley</t>
    </r>
    <r>
      <rPr>
        <sz val="10"/>
        <rFont val="Arial"/>
        <family val="0"/>
      </rPr>
      <t xml:space="preserve">.  All rights reserved. This software is NOT freeware. You may not share this calculator with others without purchasing additional copies.  </t>
    </r>
  </si>
  <si>
    <t xml:space="preserve">THIS IS A NON-WORKING, NON-FUNCTIONING VERSION OF THIS CALCULATOR. DOWNLOAD THE PAID VERSION AND IT WILL WORK! </t>
  </si>
  <si>
    <t>This is a non functioning version of the calculator. Download a paid version and it will work</t>
  </si>
  <si>
    <t xml:space="preserve">This is a non-functioning free version of the calculator. Download the paid version and it will work.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</si>
</sst>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00_);_(* \(#,##0.000\);_(* &quot;-&quot;??_);_(@_)"/>
    <numFmt numFmtId="166" formatCode="_(* #,##0.0_);_(* \(#,##0.0\);_(* &quot;-&quot;??_);_(@_)"/>
    <numFmt numFmtId="167" formatCode="_(* #,##0_);_(* \(#,##0\);_(* &quot;-&quot;??_);_(@_)"/>
    <numFmt numFmtId="168" formatCode="_(* #,##0.0000_);_(* \(#,##0.0000\);_(* &quot;-&quot;??_);_(@_)"/>
    <numFmt numFmtId="169" formatCode="_(* #,##0.00000_);_(* \(#,##0.00000\);_(* &quot;-&quot;??_);_(@_)"/>
    <numFmt numFmtId="170" formatCode="_(* #,##0.00000_);_(* \(#,##0.00000\);_(* &quot;-&quot;?????_);_(@_)"/>
    <numFmt numFmtId="171" formatCode="_(* #,##0.000_);_(* \(#,##0.000\);_(* &quot;-&quot;???_);_(@_)"/>
    <numFmt numFmtId="172" formatCode="0.0"/>
    <numFmt numFmtId="173" formatCode="0.0000000"/>
    <numFmt numFmtId="174" formatCode="0.000000"/>
    <numFmt numFmtId="175" formatCode="0.00000"/>
    <numFmt numFmtId="176" formatCode="0.0000"/>
    <numFmt numFmtId="177" formatCode="0.000"/>
    <numFmt numFmtId="178" formatCode="0.00000000"/>
  </numFmts>
  <fonts count="21">
    <font>
      <sz val="10"/>
      <name val="Arial"/>
      <family val="0"/>
    </font>
    <font>
      <b/>
      <sz val="12"/>
      <color indexed="12"/>
      <name val="Arial"/>
      <family val="2"/>
    </font>
    <font>
      <b/>
      <sz val="10"/>
      <color indexed="10"/>
      <name val="Arial"/>
      <family val="2"/>
    </font>
    <font>
      <b/>
      <sz val="10"/>
      <name val="Arial"/>
      <family val="2"/>
    </font>
    <font>
      <u val="single"/>
      <sz val="10"/>
      <color indexed="12"/>
      <name val="Arial"/>
      <family val="0"/>
    </font>
    <font>
      <sz val="10"/>
      <color indexed="12"/>
      <name val="Georgia"/>
      <family val="1"/>
    </font>
    <font>
      <u val="single"/>
      <sz val="10"/>
      <color indexed="36"/>
      <name val="Arial"/>
      <family val="0"/>
    </font>
    <font>
      <b/>
      <sz val="10"/>
      <color indexed="12"/>
      <name val="Arial"/>
      <family val="2"/>
    </font>
    <font>
      <i/>
      <sz val="14"/>
      <name val="Georgia"/>
      <family val="1"/>
    </font>
    <font>
      <sz val="10"/>
      <color indexed="10"/>
      <name val="Arial"/>
      <family val="2"/>
    </font>
    <font>
      <sz val="20"/>
      <color indexed="12"/>
      <name val="Georgia"/>
      <family val="1"/>
    </font>
    <font>
      <sz val="8"/>
      <name val="Arial"/>
      <family val="0"/>
    </font>
    <font>
      <sz val="10"/>
      <color indexed="12"/>
      <name val="Arial"/>
      <family val="2"/>
    </font>
    <font>
      <b/>
      <sz val="11.75"/>
      <name val="Arial"/>
      <family val="0"/>
    </font>
    <font>
      <sz val="9.75"/>
      <name val="Arial"/>
      <family val="0"/>
    </font>
    <font>
      <b/>
      <sz val="9.75"/>
      <name val="Arial"/>
      <family val="0"/>
    </font>
    <font>
      <b/>
      <sz val="8"/>
      <name val="Arial"/>
      <family val="0"/>
    </font>
    <font>
      <b/>
      <sz val="16"/>
      <name val="Arial"/>
      <family val="2"/>
    </font>
    <font>
      <sz val="8"/>
      <name val="Tahoma"/>
      <family val="0"/>
    </font>
    <font>
      <b/>
      <sz val="8"/>
      <name val="Tahoma"/>
      <family val="0"/>
    </font>
    <font>
      <b/>
      <sz val="16"/>
      <color indexed="10"/>
      <name val="Arial"/>
      <family val="2"/>
    </font>
  </fonts>
  <fills count="3">
    <fill>
      <patternFill/>
    </fill>
    <fill>
      <patternFill patternType="gray125"/>
    </fill>
    <fill>
      <patternFill patternType="solid">
        <fgColor indexed="44"/>
        <bgColor indexed="64"/>
      </patternFill>
    </fill>
  </fills>
  <borders count="10">
    <border>
      <left/>
      <right/>
      <top/>
      <bottom/>
      <diagonal/>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s>
  <cellStyleXfs count="22">
    <xf numFmtId="0" fontId="0" fillId="0" borderId="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0" fontId="1" fillId="0" borderId="0" xfId="0" applyFont="1" applyAlignment="1">
      <alignment/>
    </xf>
    <xf numFmtId="0" fontId="3" fillId="0" borderId="0" xfId="0" applyFont="1" applyAlignment="1">
      <alignment/>
    </xf>
    <xf numFmtId="0" fontId="5" fillId="0" borderId="0" xfId="20" applyFont="1" applyAlignment="1">
      <alignment horizontal="center"/>
    </xf>
    <xf numFmtId="0" fontId="7"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Border="1" applyAlignment="1">
      <alignment/>
    </xf>
    <xf numFmtId="0" fontId="5" fillId="0" borderId="0" xfId="20" applyFont="1" applyBorder="1" applyAlignment="1">
      <alignment horizontal="center"/>
    </xf>
    <xf numFmtId="167" fontId="2" fillId="0" borderId="0" xfId="15" applyNumberFormat="1" applyFont="1" applyFill="1"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3" fillId="0" borderId="0" xfId="0" applyFont="1" applyAlignment="1" applyProtection="1">
      <alignment/>
      <protection/>
    </xf>
    <xf numFmtId="0" fontId="7" fillId="0" borderId="0" xfId="0" applyFont="1" applyAlignment="1" applyProtection="1">
      <alignment horizontal="right"/>
      <protection/>
    </xf>
    <xf numFmtId="0" fontId="12" fillId="0" borderId="0" xfId="0" applyFont="1" applyAlignment="1" applyProtection="1">
      <alignment horizontal="right"/>
      <protection/>
    </xf>
    <xf numFmtId="0" fontId="3" fillId="0" borderId="0" xfId="0" applyFont="1" applyAlignment="1" applyProtection="1">
      <alignment horizontal="right" wrapText="1"/>
      <protection/>
    </xf>
    <xf numFmtId="0" fontId="7" fillId="0" borderId="0" xfId="0" applyFont="1" applyAlignment="1" applyProtection="1">
      <alignment horizontal="right" wrapText="1"/>
      <protection/>
    </xf>
    <xf numFmtId="0" fontId="3" fillId="0" borderId="0" xfId="0" applyFont="1" applyAlignment="1" applyProtection="1">
      <alignment wrapText="1"/>
      <protection/>
    </xf>
    <xf numFmtId="0" fontId="2" fillId="0" borderId="0" xfId="0" applyFont="1" applyAlignment="1" applyProtection="1">
      <alignment horizontal="right" wrapText="1"/>
      <protection/>
    </xf>
    <xf numFmtId="10" fontId="3" fillId="0" borderId="0" xfId="21" applyNumberFormat="1" applyFont="1" applyFill="1" applyBorder="1" applyAlignment="1" applyProtection="1">
      <alignment/>
      <protection/>
    </xf>
    <xf numFmtId="44" fontId="0" fillId="0" borderId="0" xfId="17" applyFill="1" applyBorder="1" applyAlignment="1" applyProtection="1">
      <alignment/>
      <protection/>
    </xf>
    <xf numFmtId="10" fontId="0" fillId="0" borderId="0" xfId="21" applyNumberFormat="1" applyFill="1" applyBorder="1" applyAlignment="1" applyProtection="1">
      <alignment/>
      <protection/>
    </xf>
    <xf numFmtId="10" fontId="0" fillId="0" borderId="0" xfId="21" applyNumberFormat="1" applyFont="1" applyFill="1" applyBorder="1" applyAlignment="1" applyProtection="1">
      <alignment/>
      <protection/>
    </xf>
    <xf numFmtId="177" fontId="0" fillId="0" borderId="0" xfId="0" applyNumberFormat="1" applyAlignment="1" applyProtection="1">
      <alignment/>
      <protection/>
    </xf>
    <xf numFmtId="43" fontId="0" fillId="0" borderId="0" xfId="0" applyNumberFormat="1" applyAlignment="1" applyProtection="1">
      <alignment/>
      <protection/>
    </xf>
    <xf numFmtId="10" fontId="0" fillId="0" borderId="0" xfId="21" applyNumberFormat="1" applyAlignment="1" applyProtection="1">
      <alignment/>
      <protection/>
    </xf>
    <xf numFmtId="44" fontId="0" fillId="0" borderId="0" xfId="17" applyAlignment="1" applyProtection="1">
      <alignment/>
      <protection/>
    </xf>
    <xf numFmtId="0" fontId="0" fillId="0" borderId="0" xfId="0" applyAlignment="1" applyProtection="1">
      <alignment horizontal="right"/>
      <protection/>
    </xf>
    <xf numFmtId="44" fontId="0" fillId="0" borderId="0" xfId="0" applyNumberFormat="1" applyAlignment="1" applyProtection="1">
      <alignment horizontal="right"/>
      <protection/>
    </xf>
    <xf numFmtId="0" fontId="0" fillId="0" borderId="0" xfId="0" applyFill="1" applyBorder="1" applyAlignment="1" applyProtection="1">
      <alignment/>
      <protection/>
    </xf>
    <xf numFmtId="0" fontId="5" fillId="0" borderId="0" xfId="20" applyFont="1" applyAlignment="1" applyProtection="1">
      <alignment horizontal="center"/>
      <protection/>
    </xf>
    <xf numFmtId="10" fontId="0" fillId="0" borderId="0" xfId="21" applyNumberFormat="1" applyBorder="1" applyAlignment="1" applyProtection="1">
      <alignment/>
      <protection/>
    </xf>
    <xf numFmtId="0" fontId="0" fillId="0" borderId="0" xfId="0" applyFont="1" applyAlignment="1">
      <alignment/>
    </xf>
    <xf numFmtId="0" fontId="0" fillId="0" borderId="0" xfId="0" applyFont="1" applyBorder="1" applyAlignment="1">
      <alignment/>
    </xf>
    <xf numFmtId="0" fontId="17" fillId="0" borderId="0" xfId="0" applyFont="1" applyAlignment="1">
      <alignment/>
    </xf>
    <xf numFmtId="0" fontId="10" fillId="0" borderId="0" xfId="0" applyFont="1" applyAlignment="1" applyProtection="1">
      <alignment/>
      <protection/>
    </xf>
    <xf numFmtId="0" fontId="8" fillId="0" borderId="0" xfId="0" applyFont="1" applyAlignment="1" applyProtection="1">
      <alignment/>
      <protection/>
    </xf>
    <xf numFmtId="0" fontId="9" fillId="0" borderId="0" xfId="0" applyFont="1" applyAlignment="1" applyProtection="1">
      <alignment/>
      <protection/>
    </xf>
    <xf numFmtId="0" fontId="1" fillId="0" borderId="0" xfId="0" applyFont="1" applyAlignment="1" applyProtection="1">
      <alignment/>
      <protection/>
    </xf>
    <xf numFmtId="0" fontId="7" fillId="0" borderId="0" xfId="0" applyFont="1" applyAlignment="1" applyProtection="1">
      <alignment/>
      <protection/>
    </xf>
    <xf numFmtId="0" fontId="20" fillId="0" borderId="0" xfId="0" applyFont="1" applyAlignment="1" applyProtection="1">
      <alignment/>
      <protection/>
    </xf>
    <xf numFmtId="0" fontId="2" fillId="0" borderId="0" xfId="0" applyFont="1" applyAlignment="1" applyProtection="1">
      <alignment/>
      <protection/>
    </xf>
    <xf numFmtId="167" fontId="7" fillId="2" borderId="1" xfId="15" applyNumberFormat="1" applyFont="1" applyFill="1" applyBorder="1" applyAlignment="1" applyProtection="1">
      <alignment/>
      <protection/>
    </xf>
    <xf numFmtId="167" fontId="7" fillId="2" borderId="2" xfId="15" applyNumberFormat="1" applyFont="1" applyFill="1" applyBorder="1" applyAlignment="1" applyProtection="1">
      <alignment/>
      <protection/>
    </xf>
    <xf numFmtId="0" fontId="2" fillId="0" borderId="0" xfId="0" applyFont="1" applyAlignment="1" applyProtection="1">
      <alignment horizontal="right"/>
      <protection/>
    </xf>
    <xf numFmtId="0" fontId="10" fillId="0" borderId="0" xfId="0" applyFont="1" applyBorder="1" applyAlignment="1" applyProtection="1">
      <alignment/>
      <protection/>
    </xf>
    <xf numFmtId="0" fontId="8" fillId="0" borderId="0" xfId="0" applyFont="1" applyBorder="1" applyAlignment="1" applyProtection="1">
      <alignment/>
      <protection/>
    </xf>
    <xf numFmtId="0" fontId="9" fillId="0" borderId="0" xfId="0" applyFont="1" applyBorder="1" applyAlignment="1" applyProtection="1">
      <alignment/>
      <protection/>
    </xf>
    <xf numFmtId="0" fontId="1" fillId="0" borderId="0" xfId="0" applyFont="1" applyBorder="1" applyAlignment="1" applyProtection="1">
      <alignment/>
      <protection/>
    </xf>
    <xf numFmtId="0" fontId="7" fillId="0" borderId="0" xfId="0" applyFont="1" applyBorder="1" applyAlignment="1" applyProtection="1">
      <alignment/>
      <protection/>
    </xf>
    <xf numFmtId="0" fontId="3" fillId="0" borderId="0" xfId="0" applyFont="1" applyBorder="1" applyAlignment="1" applyProtection="1">
      <alignment/>
      <protection/>
    </xf>
    <xf numFmtId="0" fontId="7" fillId="0" borderId="0" xfId="0" applyFont="1" applyBorder="1" applyAlignment="1" applyProtection="1">
      <alignment horizontal="right"/>
      <protection/>
    </xf>
    <xf numFmtId="0" fontId="0" fillId="0" borderId="0" xfId="0" applyBorder="1" applyAlignment="1" applyProtection="1">
      <alignment horizontal="right"/>
      <protection/>
    </xf>
    <xf numFmtId="0" fontId="2" fillId="0" borderId="0" xfId="0" applyFont="1" applyBorder="1" applyAlignment="1" applyProtection="1">
      <alignment/>
      <protection/>
    </xf>
    <xf numFmtId="165" fontId="7" fillId="2" borderId="0" xfId="15" applyNumberFormat="1" applyFont="1" applyFill="1" applyBorder="1" applyAlignment="1" applyProtection="1">
      <alignment/>
      <protection/>
    </xf>
    <xf numFmtId="167" fontId="7" fillId="2" borderId="0" xfId="15" applyNumberFormat="1" applyFont="1" applyFill="1" applyBorder="1" applyAlignment="1" applyProtection="1">
      <alignment/>
      <protection/>
    </xf>
    <xf numFmtId="0" fontId="9" fillId="0" borderId="0" xfId="0" applyFont="1" applyBorder="1" applyAlignment="1" applyProtection="1">
      <alignment horizontal="right"/>
      <protection/>
    </xf>
    <xf numFmtId="0" fontId="0" fillId="0" borderId="0" xfId="0" applyBorder="1" applyAlignment="1" applyProtection="1">
      <alignment horizontal="center"/>
      <protection/>
    </xf>
    <xf numFmtId="0" fontId="3" fillId="0" borderId="0" xfId="0" applyFont="1" applyBorder="1" applyAlignment="1" applyProtection="1">
      <alignment horizontal="right"/>
      <protection/>
    </xf>
    <xf numFmtId="9" fontId="0" fillId="0" borderId="3" xfId="0" applyNumberFormat="1" applyBorder="1" applyAlignment="1" applyProtection="1">
      <alignment/>
      <protection/>
    </xf>
    <xf numFmtId="9" fontId="0" fillId="0" borderId="4" xfId="0" applyNumberFormat="1" applyBorder="1" applyAlignment="1" applyProtection="1">
      <alignment/>
      <protection/>
    </xf>
    <xf numFmtId="9" fontId="0" fillId="0" borderId="4" xfId="0" applyNumberFormat="1" applyFill="1" applyBorder="1" applyAlignment="1" applyProtection="1">
      <alignment/>
      <protection/>
    </xf>
    <xf numFmtId="9" fontId="0" fillId="0" borderId="5" xfId="0" applyNumberFormat="1" applyFill="1" applyBorder="1" applyAlignment="1" applyProtection="1">
      <alignment/>
      <protection/>
    </xf>
    <xf numFmtId="10" fontId="0" fillId="0" borderId="0" xfId="21" applyNumberFormat="1" applyFont="1" applyBorder="1" applyAlignment="1" applyProtection="1">
      <alignment/>
      <protection/>
    </xf>
    <xf numFmtId="10" fontId="0" fillId="0" borderId="0" xfId="21" applyNumberFormat="1" applyBorder="1" applyAlignment="1" applyProtection="1">
      <alignment horizontal="center"/>
      <protection/>
    </xf>
    <xf numFmtId="0" fontId="2" fillId="0" borderId="0" xfId="0" applyFont="1" applyBorder="1" applyAlignment="1" applyProtection="1">
      <alignment horizontal="right"/>
      <protection/>
    </xf>
    <xf numFmtId="1" fontId="2" fillId="0" borderId="6" xfId="0" applyNumberFormat="1" applyFont="1" applyBorder="1" applyAlignment="1" applyProtection="1">
      <alignment/>
      <protection/>
    </xf>
    <xf numFmtId="1" fontId="2" fillId="0" borderId="7" xfId="0" applyNumberFormat="1" applyFont="1" applyBorder="1" applyAlignment="1" applyProtection="1">
      <alignment/>
      <protection/>
    </xf>
    <xf numFmtId="1" fontId="2" fillId="0" borderId="8" xfId="0" applyNumberFormat="1" applyFont="1" applyBorder="1" applyAlignment="1" applyProtection="1">
      <alignment/>
      <protection/>
    </xf>
    <xf numFmtId="165" fontId="0" fillId="0" borderId="0" xfId="0" applyNumberFormat="1" applyBorder="1" applyAlignment="1" applyProtection="1">
      <alignment/>
      <protection/>
    </xf>
    <xf numFmtId="168" fontId="0" fillId="0" borderId="0" xfId="0" applyNumberFormat="1" applyBorder="1" applyAlignment="1" applyProtection="1">
      <alignment/>
      <protection/>
    </xf>
    <xf numFmtId="169" fontId="0" fillId="0" borderId="0" xfId="0" applyNumberFormat="1" applyBorder="1" applyAlignment="1" applyProtection="1">
      <alignment/>
      <protection/>
    </xf>
    <xf numFmtId="0" fontId="9" fillId="0" borderId="0" xfId="0" applyFont="1" applyAlignment="1" applyProtection="1">
      <alignment horizontal="right"/>
      <protection/>
    </xf>
    <xf numFmtId="167" fontId="7" fillId="2" borderId="9" xfId="15" applyNumberFormat="1" applyFont="1" applyFill="1" applyBorder="1" applyAlignment="1" applyProtection="1">
      <alignment/>
      <protection/>
    </xf>
    <xf numFmtId="0" fontId="7" fillId="2" borderId="9" xfId="0" applyFont="1" applyFill="1" applyBorder="1" applyAlignment="1" applyProtection="1">
      <alignment/>
      <protection/>
    </xf>
    <xf numFmtId="44" fontId="7" fillId="2" borderId="9" xfId="17" applyFont="1" applyFill="1" applyBorder="1" applyAlignment="1" applyProtection="1">
      <alignment/>
      <protection/>
    </xf>
    <xf numFmtId="0" fontId="7" fillId="2" borderId="9" xfId="0" applyFont="1" applyFill="1" applyBorder="1" applyAlignment="1" applyProtection="1">
      <alignment horizontal="right"/>
      <protection/>
    </xf>
    <xf numFmtId="168" fontId="0" fillId="0" borderId="0" xfId="15" applyNumberFormat="1" applyFont="1" applyFill="1" applyBorder="1" applyAlignment="1" applyProtection="1">
      <alignment/>
      <protection/>
    </xf>
    <xf numFmtId="44" fontId="0" fillId="0" borderId="0" xfId="0" applyNumberFormat="1" applyAlignment="1" applyProtection="1">
      <alignment/>
      <protection/>
    </xf>
    <xf numFmtId="0" fontId="2"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95% Confidence Intervals</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'Cost per Response'!$AE$19:$AE$33</c:f>
              <c:strCache/>
            </c:strRef>
          </c:cat>
          <c:val>
            <c:numRef>
              <c:f>'Cost per Response'!$AF$19:$AF$33</c:f>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'Cost per Response'!$AE$19:$AE$33</c:f>
              <c:strCache/>
            </c:strRef>
          </c:cat>
          <c:val>
            <c:numRef>
              <c:f>'Cost per Response'!$AG$19:$AG$33</c:f>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'Cost per Response'!$AE$19:$AE$33</c:f>
              <c:strCache/>
            </c:strRef>
          </c:cat>
          <c:val>
            <c:numRef>
              <c:f>'Cost per Response'!$AH$19:$AH$33</c:f>
              <c:numCache/>
            </c:numRef>
          </c:val>
          <c:smooth val="0"/>
        </c:ser>
        <c:hiLowLines>
          <c:spPr>
            <a:ln w="3175">
              <a:solidFill/>
            </a:ln>
          </c:spPr>
        </c:hiLowLines>
        <c:axId val="38635178"/>
        <c:axId val="12172283"/>
      </c:lineChart>
      <c:catAx>
        <c:axId val="38635178"/>
        <c:scaling>
          <c:orientation val="minMax"/>
        </c:scaling>
        <c:axPos val="b"/>
        <c:delete val="0"/>
        <c:numFmt formatCode="General" sourceLinked="1"/>
        <c:majorTickMark val="in"/>
        <c:minorTickMark val="none"/>
        <c:tickLblPos val="nextTo"/>
        <c:crossAx val="12172283"/>
        <c:crosses val="autoZero"/>
        <c:auto val="1"/>
        <c:lblOffset val="100"/>
        <c:noMultiLvlLbl val="0"/>
      </c:catAx>
      <c:valAx>
        <c:axId val="12172283"/>
        <c:scaling>
          <c:orientation val="minMax"/>
        </c:scaling>
        <c:axPos val="l"/>
        <c:title>
          <c:tx>
            <c:rich>
              <a:bodyPr vert="horz" rot="-5400000" anchor="ctr"/>
              <a:lstStyle/>
              <a:p>
                <a:pPr algn="ctr">
                  <a:defRPr/>
                </a:pPr>
                <a:r>
                  <a:rPr lang="en-US" cap="none" sz="975" b="1" i="0" u="none" baseline="0">
                    <a:latin typeface="Arial"/>
                    <a:ea typeface="Arial"/>
                    <a:cs typeface="Arial"/>
                  </a:rPr>
                  <a:t>Cost per Response ($)</a:t>
                </a:r>
              </a:p>
            </c:rich>
          </c:tx>
          <c:layout/>
          <c:overlay val="0"/>
          <c:spPr>
            <a:noFill/>
            <a:ln>
              <a:noFill/>
            </a:ln>
          </c:spPr>
        </c:title>
        <c:majorGridlines/>
        <c:delete val="0"/>
        <c:numFmt formatCode="General" sourceLinked="1"/>
        <c:majorTickMark val="in"/>
        <c:minorTickMark val="none"/>
        <c:tickLblPos val="nextTo"/>
        <c:crossAx val="38635178"/>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90% Confidence Intervals</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'Cost per Response'!$AY$19:$AY$33</c:f>
              <c:strCache/>
            </c:strRef>
          </c:cat>
          <c:val>
            <c:numRef>
              <c:f>'Cost per Response'!$AZ$19:$AZ$33</c:f>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'Cost per Response'!$AY$19:$AY$33</c:f>
              <c:strCache/>
            </c:strRef>
          </c:cat>
          <c:val>
            <c:numRef>
              <c:f>'Cost per Response'!$BA$19:$BA$33</c:f>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'Cost per Response'!$AY$19:$AY$33</c:f>
              <c:strCache/>
            </c:strRef>
          </c:cat>
          <c:val>
            <c:numRef>
              <c:f>'Cost per Response'!$BB$19:$BB$33</c:f>
              <c:numCache/>
            </c:numRef>
          </c:val>
          <c:smooth val="0"/>
        </c:ser>
        <c:hiLowLines>
          <c:spPr>
            <a:ln w="3175">
              <a:solidFill/>
            </a:ln>
          </c:spPr>
        </c:hiLowLines>
        <c:axId val="42441684"/>
        <c:axId val="46430837"/>
      </c:lineChart>
      <c:catAx>
        <c:axId val="42441684"/>
        <c:scaling>
          <c:orientation val="minMax"/>
        </c:scaling>
        <c:axPos val="b"/>
        <c:delete val="0"/>
        <c:numFmt formatCode="General" sourceLinked="1"/>
        <c:majorTickMark val="in"/>
        <c:minorTickMark val="none"/>
        <c:tickLblPos val="nextTo"/>
        <c:crossAx val="46430837"/>
        <c:crosses val="autoZero"/>
        <c:auto val="1"/>
        <c:lblOffset val="100"/>
        <c:noMultiLvlLbl val="0"/>
      </c:catAx>
      <c:valAx>
        <c:axId val="46430837"/>
        <c:scaling>
          <c:orientation val="minMax"/>
        </c:scaling>
        <c:axPos val="l"/>
        <c:title>
          <c:tx>
            <c:rich>
              <a:bodyPr vert="horz" rot="-5400000" anchor="ctr"/>
              <a:lstStyle/>
              <a:p>
                <a:pPr algn="ctr">
                  <a:defRPr/>
                </a:pPr>
                <a:r>
                  <a:rPr lang="en-US" cap="none" sz="800" b="1" i="0" u="none" baseline="0">
                    <a:latin typeface="Arial"/>
                    <a:ea typeface="Arial"/>
                    <a:cs typeface="Arial"/>
                  </a:rPr>
                  <a:t>Cost Per Response ($)</a:t>
                </a:r>
              </a:p>
            </c:rich>
          </c:tx>
          <c:layout/>
          <c:overlay val="0"/>
          <c:spPr>
            <a:noFill/>
            <a:ln>
              <a:noFill/>
            </a:ln>
          </c:spPr>
        </c:title>
        <c:majorGridlines/>
        <c:delete val="0"/>
        <c:numFmt formatCode="General" sourceLinked="1"/>
        <c:majorTickMark val="in"/>
        <c:minorTickMark val="none"/>
        <c:tickLblPos val="nextTo"/>
        <c:crossAx val="42441684"/>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476250</xdr:colOff>
      <xdr:row>36</xdr:row>
      <xdr:rowOff>95250</xdr:rowOff>
    </xdr:from>
    <xdr:to>
      <xdr:col>14</xdr:col>
      <xdr:colOff>571500</xdr:colOff>
      <xdr:row>59</xdr:row>
      <xdr:rowOff>28575</xdr:rowOff>
    </xdr:to>
    <xdr:graphicFrame>
      <xdr:nvGraphicFramePr>
        <xdr:cNvPr id="1" name="Chart 2"/>
        <xdr:cNvGraphicFramePr/>
      </xdr:nvGraphicFramePr>
      <xdr:xfrm>
        <a:off x="3943350" y="6810375"/>
        <a:ext cx="5686425" cy="3657600"/>
      </xdr:xfrm>
      <a:graphic>
        <a:graphicData uri="http://schemas.openxmlformats.org/drawingml/2006/chart">
          <c:chart xmlns:c="http://schemas.openxmlformats.org/drawingml/2006/chart" r:id="rId1"/>
        </a:graphicData>
      </a:graphic>
    </xdr:graphicFrame>
    <xdr:clientData/>
  </xdr:twoCellAnchor>
  <xdr:twoCellAnchor>
    <xdr:from>
      <xdr:col>14</xdr:col>
      <xdr:colOff>733425</xdr:colOff>
      <xdr:row>36</xdr:row>
      <xdr:rowOff>123825</xdr:rowOff>
    </xdr:from>
    <xdr:to>
      <xdr:col>33</xdr:col>
      <xdr:colOff>790575</xdr:colOff>
      <xdr:row>59</xdr:row>
      <xdr:rowOff>57150</xdr:rowOff>
    </xdr:to>
    <xdr:graphicFrame>
      <xdr:nvGraphicFramePr>
        <xdr:cNvPr id="2" name="Chart 3"/>
        <xdr:cNvGraphicFramePr/>
      </xdr:nvGraphicFramePr>
      <xdr:xfrm>
        <a:off x="9791700" y="6838950"/>
        <a:ext cx="3876675" cy="36576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easley.net/"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easley.net/"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teasley.net/" TargetMode="Externa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K34"/>
  <sheetViews>
    <sheetView showGridLines="0" tabSelected="1" workbookViewId="0" topLeftCell="A1">
      <selection activeCell="E2" sqref="E2"/>
    </sheetView>
  </sheetViews>
  <sheetFormatPr defaultColWidth="9.140625" defaultRowHeight="12.75"/>
  <sheetData>
    <row r="2" ht="12.75">
      <c r="E2" s="80" t="s">
        <v>107</v>
      </c>
    </row>
    <row r="3" ht="25.5">
      <c r="B3" s="7" t="s">
        <v>9</v>
      </c>
    </row>
    <row r="4" ht="18">
      <c r="B4" s="5" t="s">
        <v>10</v>
      </c>
    </row>
    <row r="5" ht="12.75">
      <c r="B5" s="6" t="s">
        <v>11</v>
      </c>
    </row>
    <row r="7" ht="15.75">
      <c r="B7" s="1"/>
    </row>
    <row r="8" ht="15.75">
      <c r="B8" s="1" t="s">
        <v>17</v>
      </c>
    </row>
    <row r="9" spans="2:3" ht="12.75">
      <c r="B9" s="4" t="s">
        <v>6</v>
      </c>
      <c r="C9" s="4"/>
    </row>
    <row r="12" ht="20.25">
      <c r="B12" s="35" t="s">
        <v>94</v>
      </c>
    </row>
    <row r="13" ht="12.75">
      <c r="A13" s="8"/>
    </row>
    <row r="14" ht="12.75">
      <c r="B14" t="s">
        <v>95</v>
      </c>
    </row>
    <row r="15" ht="12.75">
      <c r="B15" t="s">
        <v>96</v>
      </c>
    </row>
    <row r="17" ht="12.75">
      <c r="B17" s="4" t="s">
        <v>97</v>
      </c>
    </row>
    <row r="18" spans="2:11" ht="12.75">
      <c r="B18" s="33" t="s">
        <v>18</v>
      </c>
      <c r="C18" s="2"/>
      <c r="D18" s="2"/>
      <c r="E18" s="2"/>
      <c r="F18" s="2"/>
      <c r="G18" s="2"/>
      <c r="H18" s="2"/>
      <c r="I18" s="2"/>
      <c r="J18" s="2"/>
      <c r="K18" s="2"/>
    </row>
    <row r="19" spans="2:11" ht="12.75">
      <c r="B19" s="33" t="s">
        <v>19</v>
      </c>
      <c r="C19" s="2"/>
      <c r="D19" s="2"/>
      <c r="E19" s="2"/>
      <c r="F19" s="2"/>
      <c r="G19" s="2"/>
      <c r="H19" s="2"/>
      <c r="I19" s="2"/>
      <c r="J19" s="2"/>
      <c r="K19" s="2"/>
    </row>
    <row r="21" ht="12.75">
      <c r="B21" s="4" t="s">
        <v>32</v>
      </c>
    </row>
    <row r="22" ht="12.75">
      <c r="B22" s="34" t="s">
        <v>34</v>
      </c>
    </row>
    <row r="23" ht="12.75">
      <c r="B23" s="34" t="s">
        <v>33</v>
      </c>
    </row>
    <row r="25" ht="12.75">
      <c r="B25" s="4" t="s">
        <v>42</v>
      </c>
    </row>
    <row r="26" ht="12.75">
      <c r="B26" s="33" t="s">
        <v>93</v>
      </c>
    </row>
    <row r="30" spans="2:3" ht="12.75">
      <c r="B30" s="4" t="s">
        <v>100</v>
      </c>
      <c r="C30" t="s">
        <v>101</v>
      </c>
    </row>
    <row r="33" ht="12.75">
      <c r="B33" s="2" t="s">
        <v>104</v>
      </c>
    </row>
    <row r="34" ht="12.75">
      <c r="B34" t="s">
        <v>103</v>
      </c>
    </row>
  </sheetData>
  <sheetProtection password="E49C" sheet="1" objects="1" scenarios="1"/>
  <printOptions/>
  <pageMargins left="0.75" right="0" top="1" bottom="1" header="0.5" footer="0.5"/>
  <pageSetup orientation="portrait" r:id="rId3"/>
  <legacyDrawing r:id="rId2"/>
</worksheet>
</file>

<file path=xl/worksheets/sheet2.xml><?xml version="1.0" encoding="utf-8"?>
<worksheet xmlns="http://schemas.openxmlformats.org/spreadsheetml/2006/main" xmlns:r="http://schemas.openxmlformats.org/officeDocument/2006/relationships">
  <sheetPr>
    <tabColor indexed="10"/>
  </sheetPr>
  <dimension ref="A2:O51"/>
  <sheetViews>
    <sheetView showGridLines="0" workbookViewId="0" topLeftCell="A1">
      <selection activeCell="A2" sqref="A2:N45"/>
    </sheetView>
  </sheetViews>
  <sheetFormatPr defaultColWidth="9.140625" defaultRowHeight="12.75"/>
  <cols>
    <col min="2" max="2" width="12.00390625" style="0" bestFit="1" customWidth="1"/>
    <col min="6" max="6" width="11.57421875" style="0" bestFit="1" customWidth="1"/>
    <col min="7" max="7" width="11.57421875" style="0" customWidth="1"/>
    <col min="11" max="11" width="11.00390625" style="0" customWidth="1"/>
    <col min="14" max="14" width="12.140625" style="0" customWidth="1"/>
  </cols>
  <sheetData>
    <row r="2" spans="1:14" ht="12.75">
      <c r="A2" s="11"/>
      <c r="B2" s="11"/>
      <c r="C2" s="11"/>
      <c r="D2" s="11"/>
      <c r="E2" s="11"/>
      <c r="F2" s="11"/>
      <c r="G2" s="11"/>
      <c r="H2" s="11"/>
      <c r="I2" s="11"/>
      <c r="J2" s="11"/>
      <c r="K2" s="11"/>
      <c r="L2" s="11"/>
      <c r="M2" s="11"/>
      <c r="N2" s="11"/>
    </row>
    <row r="3" spans="1:14" ht="25.5">
      <c r="A3" s="11"/>
      <c r="B3" s="36" t="s">
        <v>9</v>
      </c>
      <c r="C3" s="11"/>
      <c r="D3" s="11"/>
      <c r="E3" s="11"/>
      <c r="F3" s="11"/>
      <c r="G3" s="11"/>
      <c r="H3" s="11"/>
      <c r="I3" s="11"/>
      <c r="J3" s="11"/>
      <c r="K3" s="11"/>
      <c r="L3" s="11"/>
      <c r="M3" s="11"/>
      <c r="N3" s="11"/>
    </row>
    <row r="4" spans="1:14" ht="18">
      <c r="A4" s="11"/>
      <c r="B4" s="37" t="s">
        <v>10</v>
      </c>
      <c r="C4" s="11"/>
      <c r="D4" s="11"/>
      <c r="E4" s="11"/>
      <c r="F4" s="11"/>
      <c r="G4" s="11"/>
      <c r="H4" s="11"/>
      <c r="I4" s="11"/>
      <c r="J4" s="11"/>
      <c r="K4" s="12"/>
      <c r="L4" s="11"/>
      <c r="M4" s="11"/>
      <c r="N4" s="11"/>
    </row>
    <row r="5" spans="1:14" ht="12.75">
      <c r="A5" s="11"/>
      <c r="B5" s="38" t="s">
        <v>11</v>
      </c>
      <c r="C5" s="11"/>
      <c r="D5" s="11"/>
      <c r="E5" s="11"/>
      <c r="F5" s="11"/>
      <c r="G5" s="11"/>
      <c r="H5" s="11"/>
      <c r="I5" s="11"/>
      <c r="J5" s="11"/>
      <c r="K5" s="11"/>
      <c r="L5" s="11"/>
      <c r="M5" s="11"/>
      <c r="N5" s="11"/>
    </row>
    <row r="6" spans="1:14" ht="12.75">
      <c r="A6" s="11"/>
      <c r="B6" s="11"/>
      <c r="C6" s="11"/>
      <c r="D6" s="11"/>
      <c r="E6" s="11"/>
      <c r="F6" s="11"/>
      <c r="G6" s="11"/>
      <c r="H6" s="11"/>
      <c r="I6" s="11"/>
      <c r="J6" s="11"/>
      <c r="K6" s="11"/>
      <c r="L6" s="11"/>
      <c r="M6" s="11"/>
      <c r="N6" s="11"/>
    </row>
    <row r="7" spans="1:14" ht="12.75">
      <c r="A7" s="11"/>
      <c r="B7" s="11"/>
      <c r="C7" s="11"/>
      <c r="D7" s="11"/>
      <c r="E7" s="11"/>
      <c r="F7" s="11"/>
      <c r="G7" s="11"/>
      <c r="H7" s="11"/>
      <c r="I7" s="11"/>
      <c r="J7" s="11"/>
      <c r="K7" s="11"/>
      <c r="L7" s="11"/>
      <c r="M7" s="11"/>
      <c r="N7" s="11"/>
    </row>
    <row r="8" spans="1:14" ht="15.75">
      <c r="A8" s="11"/>
      <c r="B8" s="39" t="s">
        <v>17</v>
      </c>
      <c r="C8" s="11"/>
      <c r="D8" s="11"/>
      <c r="E8" s="11"/>
      <c r="F8" s="11"/>
      <c r="G8" s="11"/>
      <c r="H8" s="11"/>
      <c r="I8" s="11"/>
      <c r="J8" s="11"/>
      <c r="K8" s="11"/>
      <c r="L8" s="11"/>
      <c r="M8" s="11"/>
      <c r="N8" s="11"/>
    </row>
    <row r="9" spans="1:14" ht="12.75">
      <c r="A9" s="11"/>
      <c r="B9" s="40" t="s">
        <v>6</v>
      </c>
      <c r="C9" s="40"/>
      <c r="D9" s="11"/>
      <c r="E9" s="11"/>
      <c r="F9" s="11"/>
      <c r="G9" s="11"/>
      <c r="H9" s="11"/>
      <c r="I9" s="11"/>
      <c r="J9" s="11"/>
      <c r="K9" s="11"/>
      <c r="L9" s="11"/>
      <c r="M9" s="11"/>
      <c r="N9" s="11"/>
    </row>
    <row r="10" spans="1:14" ht="12.75">
      <c r="A10" s="11"/>
      <c r="B10" s="40"/>
      <c r="C10" s="40"/>
      <c r="D10" s="11"/>
      <c r="E10" s="11"/>
      <c r="F10" s="11"/>
      <c r="G10" s="11"/>
      <c r="H10" s="11"/>
      <c r="I10" s="11"/>
      <c r="J10" s="11"/>
      <c r="K10" s="11"/>
      <c r="L10" s="11"/>
      <c r="M10" s="11"/>
      <c r="N10" s="11"/>
    </row>
    <row r="11" spans="1:14" ht="12.75">
      <c r="A11" s="11"/>
      <c r="B11" s="40"/>
      <c r="C11" s="40"/>
      <c r="D11" s="11"/>
      <c r="E11" s="11"/>
      <c r="F11" s="11"/>
      <c r="G11" s="11"/>
      <c r="H11" s="11"/>
      <c r="I11" s="11"/>
      <c r="J11" s="11"/>
      <c r="K11" s="11"/>
      <c r="L11" s="11"/>
      <c r="M11" s="11"/>
      <c r="N11" s="11"/>
    </row>
    <row r="12" spans="1:14" ht="20.25">
      <c r="A12" s="11"/>
      <c r="B12" s="41" t="s">
        <v>31</v>
      </c>
      <c r="C12" s="11"/>
      <c r="D12" s="11"/>
      <c r="E12" s="11"/>
      <c r="F12" s="11"/>
      <c r="G12" s="11"/>
      <c r="H12" s="11"/>
      <c r="I12" s="11"/>
      <c r="J12" s="11"/>
      <c r="K12" s="11"/>
      <c r="L12" s="11"/>
      <c r="M12" s="11"/>
      <c r="N12" s="11"/>
    </row>
    <row r="13" spans="1:14" ht="12.75">
      <c r="A13" s="11"/>
      <c r="B13" s="11"/>
      <c r="C13" s="11"/>
      <c r="D13" s="11"/>
      <c r="E13" s="11"/>
      <c r="F13" s="11"/>
      <c r="G13" s="11"/>
      <c r="H13" s="11"/>
      <c r="I13" s="11"/>
      <c r="J13" s="11"/>
      <c r="K13" s="11"/>
      <c r="L13" s="11"/>
      <c r="M13" s="11"/>
      <c r="N13" s="11"/>
    </row>
    <row r="14" spans="1:14" ht="12.75">
      <c r="A14" s="11"/>
      <c r="B14" s="11"/>
      <c r="C14" s="13" t="s">
        <v>0</v>
      </c>
      <c r="D14" s="13" t="s">
        <v>18</v>
      </c>
      <c r="E14" s="13"/>
      <c r="F14" s="13"/>
      <c r="G14" s="13"/>
      <c r="H14" s="13"/>
      <c r="I14" s="13"/>
      <c r="J14" s="13"/>
      <c r="K14" s="13"/>
      <c r="L14" s="13"/>
      <c r="M14" s="13"/>
      <c r="N14" s="11"/>
    </row>
    <row r="15" spans="1:14" ht="12.75">
      <c r="A15" s="11"/>
      <c r="B15" s="11"/>
      <c r="C15" s="13"/>
      <c r="D15" s="13" t="s">
        <v>19</v>
      </c>
      <c r="E15" s="13"/>
      <c r="F15" s="13"/>
      <c r="G15" s="13"/>
      <c r="H15" s="13"/>
      <c r="I15" s="13"/>
      <c r="J15" s="13"/>
      <c r="K15" s="13"/>
      <c r="L15" s="13"/>
      <c r="M15" s="13"/>
      <c r="N15" s="11"/>
    </row>
    <row r="16" spans="1:14" ht="12.75">
      <c r="A16" s="11"/>
      <c r="B16" s="11"/>
      <c r="C16" s="11"/>
      <c r="D16" s="11"/>
      <c r="E16" s="11"/>
      <c r="F16" s="11"/>
      <c r="G16" s="11"/>
      <c r="H16" s="11"/>
      <c r="I16" s="11"/>
      <c r="J16" s="11"/>
      <c r="K16" s="11"/>
      <c r="L16" s="11"/>
      <c r="M16" s="11"/>
      <c r="N16" s="11"/>
    </row>
    <row r="17" spans="1:14" ht="12.75">
      <c r="A17" s="11"/>
      <c r="B17" s="11"/>
      <c r="C17" s="11"/>
      <c r="D17" s="11"/>
      <c r="E17" s="11"/>
      <c r="F17" s="11"/>
      <c r="G17" s="11"/>
      <c r="H17" s="11"/>
      <c r="I17" s="11"/>
      <c r="J17" s="11"/>
      <c r="K17" s="11"/>
      <c r="L17" s="11"/>
      <c r="M17" s="11"/>
      <c r="N17" s="11"/>
    </row>
    <row r="18" spans="1:14" ht="12.75">
      <c r="A18" s="11"/>
      <c r="B18" s="11"/>
      <c r="C18" s="11"/>
      <c r="D18" s="11"/>
      <c r="E18" s="11"/>
      <c r="F18" s="11"/>
      <c r="G18" s="11"/>
      <c r="H18" s="11"/>
      <c r="I18" s="11"/>
      <c r="J18" s="11"/>
      <c r="K18" s="11"/>
      <c r="L18" s="11"/>
      <c r="M18" s="11"/>
      <c r="N18" s="11"/>
    </row>
    <row r="19" spans="1:14" ht="12.75">
      <c r="A19" s="11"/>
      <c r="B19" s="11"/>
      <c r="C19" s="11"/>
      <c r="D19" s="11"/>
      <c r="E19" s="11"/>
      <c r="F19" s="40"/>
      <c r="G19" s="14" t="s">
        <v>14</v>
      </c>
      <c r="H19" s="13"/>
      <c r="I19" s="13"/>
      <c r="J19" s="40"/>
      <c r="K19" s="14" t="s">
        <v>15</v>
      </c>
      <c r="L19" s="11"/>
      <c r="M19" s="11"/>
      <c r="N19" s="11"/>
    </row>
    <row r="20" spans="1:14" ht="12.75">
      <c r="A20" s="11"/>
      <c r="B20" s="11"/>
      <c r="C20" s="11"/>
      <c r="D20" s="11"/>
      <c r="E20" s="11"/>
      <c r="F20" s="11"/>
      <c r="G20" s="11"/>
      <c r="H20" s="11"/>
      <c r="I20" s="11"/>
      <c r="J20" s="11"/>
      <c r="K20" s="11"/>
      <c r="L20" s="11"/>
      <c r="M20" s="11"/>
      <c r="N20" s="11"/>
    </row>
    <row r="21" spans="1:14" ht="12.75">
      <c r="A21" s="42"/>
      <c r="B21" s="40" t="s">
        <v>4</v>
      </c>
      <c r="C21" s="11"/>
      <c r="D21" s="11"/>
      <c r="E21" s="11"/>
      <c r="F21" s="28" t="s">
        <v>13</v>
      </c>
      <c r="G21" s="43">
        <v>3000</v>
      </c>
      <c r="H21" s="11"/>
      <c r="I21" s="11"/>
      <c r="J21" s="28" t="s">
        <v>13</v>
      </c>
      <c r="K21" s="43">
        <v>4100</v>
      </c>
      <c r="L21" s="11"/>
      <c r="M21" s="11"/>
      <c r="N21" s="11"/>
    </row>
    <row r="22" spans="1:14" ht="12.75">
      <c r="A22" s="42"/>
      <c r="B22" s="40" t="s">
        <v>12</v>
      </c>
      <c r="C22" s="11"/>
      <c r="D22" s="11"/>
      <c r="E22" s="11"/>
      <c r="F22" s="28" t="s">
        <v>22</v>
      </c>
      <c r="G22" s="44">
        <v>33</v>
      </c>
      <c r="H22" s="11"/>
      <c r="I22" s="11"/>
      <c r="J22" s="28" t="s">
        <v>22</v>
      </c>
      <c r="K22" s="44">
        <v>64</v>
      </c>
      <c r="L22" s="11"/>
      <c r="M22" s="11"/>
      <c r="N22" s="11"/>
    </row>
    <row r="23" spans="1:14" ht="12.75">
      <c r="A23" s="11"/>
      <c r="B23" s="11"/>
      <c r="C23" s="11"/>
      <c r="D23" s="11"/>
      <c r="E23" s="11"/>
      <c r="F23" s="11"/>
      <c r="G23" s="11"/>
      <c r="H23" s="11"/>
      <c r="I23" s="11"/>
      <c r="J23" s="11"/>
      <c r="K23" s="11"/>
      <c r="L23" s="11"/>
      <c r="M23" s="11"/>
      <c r="N23" s="11"/>
    </row>
    <row r="24" spans="1:14" ht="12.75">
      <c r="A24" s="11"/>
      <c r="B24" s="11"/>
      <c r="C24" s="11"/>
      <c r="D24" s="11"/>
      <c r="E24" s="11"/>
      <c r="F24" s="28" t="s">
        <v>16</v>
      </c>
      <c r="G24" s="26">
        <f>G22/G21</f>
        <v>0.011</v>
      </c>
      <c r="H24" s="11"/>
      <c r="I24" s="11"/>
      <c r="J24" s="28" t="s">
        <v>16</v>
      </c>
      <c r="K24" s="26">
        <f>K22/K21</f>
        <v>0.015609756097560976</v>
      </c>
      <c r="L24" s="11"/>
      <c r="M24" s="11"/>
      <c r="N24" s="11"/>
    </row>
    <row r="25" spans="1:14" ht="12.75">
      <c r="A25" s="11"/>
      <c r="B25" s="11"/>
      <c r="C25" s="11"/>
      <c r="D25" s="11"/>
      <c r="E25" s="11"/>
      <c r="F25" s="11"/>
      <c r="G25" s="11"/>
      <c r="H25" s="11"/>
      <c r="I25" s="11"/>
      <c r="J25" s="11"/>
      <c r="K25" s="11"/>
      <c r="L25" s="11"/>
      <c r="M25" s="11"/>
      <c r="N25" s="11"/>
    </row>
    <row r="26" spans="1:14" ht="12.75" hidden="1">
      <c r="A26" s="11"/>
      <c r="B26" s="11">
        <f>ABS(G24-K24)</f>
        <v>0.004609756097560976</v>
      </c>
      <c r="C26" s="11"/>
      <c r="D26" s="11"/>
      <c r="E26" s="11"/>
      <c r="F26" s="11"/>
      <c r="G26" s="11"/>
      <c r="H26" s="11"/>
      <c r="I26" s="11"/>
      <c r="J26" s="11"/>
      <c r="K26" s="11"/>
      <c r="L26" s="11"/>
      <c r="M26" s="11"/>
      <c r="N26" s="11"/>
    </row>
    <row r="27" spans="1:14" ht="12.75" hidden="1">
      <c r="A27" s="11"/>
      <c r="B27" s="11">
        <f>G24*(1-G24)/G21</f>
        <v>3.6263333333333333E-06</v>
      </c>
      <c r="C27" s="11"/>
      <c r="D27" s="11"/>
      <c r="E27" s="11"/>
      <c r="F27" s="11"/>
      <c r="G27" s="11"/>
      <c r="H27" s="11"/>
      <c r="I27" s="11"/>
      <c r="J27" s="11"/>
      <c r="K27" s="11"/>
      <c r="L27" s="11"/>
      <c r="M27" s="11"/>
      <c r="N27" s="11"/>
    </row>
    <row r="28" spans="1:14" ht="12.75" hidden="1">
      <c r="A28" s="11"/>
      <c r="B28" s="11">
        <f>K24*(1-K24)/K21</f>
        <v>3.747827222472106E-06</v>
      </c>
      <c r="C28" s="11"/>
      <c r="D28" s="11"/>
      <c r="E28" s="11"/>
      <c r="F28" s="11"/>
      <c r="G28" s="11"/>
      <c r="H28" s="11"/>
      <c r="I28" s="11"/>
      <c r="J28" s="11"/>
      <c r="K28" s="11"/>
      <c r="L28" s="11"/>
      <c r="M28" s="11"/>
      <c r="N28" s="11"/>
    </row>
    <row r="29" spans="1:14" ht="12.75" hidden="1">
      <c r="A29" s="11"/>
      <c r="B29" s="11">
        <f>SQRT(B27+B28)</f>
        <v>0.002715540564198119</v>
      </c>
      <c r="C29" s="11"/>
      <c r="D29" s="11"/>
      <c r="E29" s="11"/>
      <c r="F29" s="11"/>
      <c r="G29" s="11"/>
      <c r="H29" s="11"/>
      <c r="I29" s="11"/>
      <c r="J29" s="11"/>
      <c r="K29" s="11"/>
      <c r="L29" s="11"/>
      <c r="M29" s="11"/>
      <c r="N29" s="11"/>
    </row>
    <row r="30" spans="1:14" ht="12.75" hidden="1">
      <c r="A30" s="11"/>
      <c r="B30" s="11"/>
      <c r="C30" s="11"/>
      <c r="D30" s="11"/>
      <c r="E30" s="11"/>
      <c r="F30" s="11"/>
      <c r="G30" s="11"/>
      <c r="H30" s="11"/>
      <c r="I30" s="11"/>
      <c r="J30" s="11"/>
      <c r="K30" s="11"/>
      <c r="L30" s="11"/>
      <c r="M30" s="11"/>
      <c r="N30" s="11"/>
    </row>
    <row r="31" spans="1:14" ht="12.75">
      <c r="A31" s="11"/>
      <c r="B31" s="11"/>
      <c r="C31" s="11"/>
      <c r="D31" s="11"/>
      <c r="E31" s="11"/>
      <c r="F31" s="11"/>
      <c r="G31" s="28" t="s">
        <v>1</v>
      </c>
      <c r="H31" s="11">
        <f>B26/B29</f>
        <v>1.6975463958580956</v>
      </c>
      <c r="I31" s="11" t="s">
        <v>2</v>
      </c>
      <c r="J31" s="11"/>
      <c r="K31" s="11"/>
      <c r="L31" s="11"/>
      <c r="M31" s="11"/>
      <c r="N31" s="11"/>
    </row>
    <row r="32" spans="1:14" ht="12.75">
      <c r="A32" s="11"/>
      <c r="B32" s="11"/>
      <c r="C32" s="11"/>
      <c r="D32" s="11"/>
      <c r="E32" s="11"/>
      <c r="F32" s="11"/>
      <c r="G32" s="11"/>
      <c r="H32" s="11"/>
      <c r="I32" s="11"/>
      <c r="J32" s="11"/>
      <c r="K32" s="11"/>
      <c r="L32" s="11"/>
      <c r="M32" s="11"/>
      <c r="N32" s="11"/>
    </row>
    <row r="33" spans="1:14" ht="12.75">
      <c r="A33" s="11"/>
      <c r="B33" s="11"/>
      <c r="C33" s="11"/>
      <c r="D33" s="11"/>
      <c r="E33" s="11"/>
      <c r="F33" s="11"/>
      <c r="G33" s="28" t="s">
        <v>3</v>
      </c>
      <c r="H33" s="45" t="str">
        <f>IF(H31&lt;0.85,"not very",IF(AND(H31&gt;=0.85,H31&lt;1.04),"80%",IF(AND(H31&gt;=1.04,H31&lt;1.28),"85%",IF(AND(H31&gt;=1.28,H31&lt;1.48),"90%",IF(AND(H31&gt;=1.48,H31&lt;1.65),"93%",IF(AND(H31&gt;=1.65,H31&lt;2.33),"95%",IF(H31&gt;=2.33,"99%","error")))))))</f>
        <v>95%</v>
      </c>
      <c r="I33" s="11" t="s">
        <v>20</v>
      </c>
      <c r="J33" s="11"/>
      <c r="K33" s="11"/>
      <c r="L33" s="11"/>
      <c r="M33" s="11"/>
      <c r="N33" s="11"/>
    </row>
    <row r="34" spans="1:14" ht="12.75">
      <c r="A34" s="11"/>
      <c r="B34" s="11"/>
      <c r="C34" s="11"/>
      <c r="D34" s="11"/>
      <c r="E34" s="11"/>
      <c r="F34" s="11"/>
      <c r="G34" s="11"/>
      <c r="H34" s="11"/>
      <c r="I34" s="11" t="s">
        <v>21</v>
      </c>
      <c r="J34" s="11"/>
      <c r="K34" s="11"/>
      <c r="L34" s="11"/>
      <c r="M34" s="11"/>
      <c r="N34" s="11"/>
    </row>
    <row r="35" spans="1:14" ht="12.75">
      <c r="A35" s="11"/>
      <c r="B35" s="11"/>
      <c r="C35" s="11"/>
      <c r="D35" s="11"/>
      <c r="E35" s="11"/>
      <c r="F35" s="11"/>
      <c r="G35" s="11"/>
      <c r="H35" s="11"/>
      <c r="I35" s="11"/>
      <c r="J35" s="11"/>
      <c r="K35" s="11"/>
      <c r="L35" s="11"/>
      <c r="M35" s="11"/>
      <c r="N35" s="11"/>
    </row>
    <row r="36" spans="1:14" ht="12.75">
      <c r="A36" s="11"/>
      <c r="B36" s="11"/>
      <c r="C36" s="11"/>
      <c r="D36" s="11"/>
      <c r="E36" s="11"/>
      <c r="F36" s="11"/>
      <c r="G36" s="11"/>
      <c r="H36" s="11"/>
      <c r="I36" s="11"/>
      <c r="J36" s="11"/>
      <c r="K36" s="11"/>
      <c r="L36" s="11"/>
      <c r="M36" s="11"/>
      <c r="N36" s="11"/>
    </row>
    <row r="37" spans="1:14" ht="12.75">
      <c r="A37" s="11"/>
      <c r="B37" s="11"/>
      <c r="C37" s="11"/>
      <c r="D37" s="11"/>
      <c r="E37" s="11"/>
      <c r="F37" s="11"/>
      <c r="G37" s="11"/>
      <c r="H37" s="11"/>
      <c r="I37" s="11"/>
      <c r="J37" s="11"/>
      <c r="K37" s="11"/>
      <c r="L37" s="11"/>
      <c r="M37" s="11"/>
      <c r="N37" s="11"/>
    </row>
    <row r="38" spans="1:14" ht="12.75">
      <c r="A38" s="11"/>
      <c r="B38" s="11"/>
      <c r="C38" s="11"/>
      <c r="D38" s="11"/>
      <c r="E38" s="13" t="s">
        <v>86</v>
      </c>
      <c r="F38" s="11"/>
      <c r="G38" s="11"/>
      <c r="H38" s="11"/>
      <c r="I38" s="11"/>
      <c r="J38" s="11"/>
      <c r="K38" s="11"/>
      <c r="L38" s="11"/>
      <c r="M38" s="11"/>
      <c r="N38" s="11"/>
    </row>
    <row r="39" spans="1:14" ht="12.75">
      <c r="A39" s="11"/>
      <c r="B39" s="11"/>
      <c r="C39" s="11"/>
      <c r="D39" s="11"/>
      <c r="E39" s="11"/>
      <c r="F39" s="11"/>
      <c r="G39" s="11"/>
      <c r="H39" s="11"/>
      <c r="I39" s="11"/>
      <c r="J39" s="11"/>
      <c r="K39" s="11"/>
      <c r="L39" s="11"/>
      <c r="M39" s="11"/>
      <c r="N39" s="11"/>
    </row>
    <row r="40" spans="1:14" ht="12.75">
      <c r="A40" s="11"/>
      <c r="B40" s="11"/>
      <c r="C40" s="11"/>
      <c r="D40" s="11"/>
      <c r="E40" s="11" t="s">
        <v>87</v>
      </c>
      <c r="F40" s="11"/>
      <c r="G40" s="11"/>
      <c r="H40" s="11"/>
      <c r="I40" s="11"/>
      <c r="J40" s="11"/>
      <c r="K40" s="11"/>
      <c r="L40" s="11"/>
      <c r="M40" s="11"/>
      <c r="N40" s="11"/>
    </row>
    <row r="41" spans="1:14" ht="12.75">
      <c r="A41" s="11"/>
      <c r="B41" s="11"/>
      <c r="C41" s="11"/>
      <c r="D41" s="11"/>
      <c r="E41" s="11" t="s">
        <v>88</v>
      </c>
      <c r="F41" s="11"/>
      <c r="G41" s="11"/>
      <c r="H41" s="11"/>
      <c r="I41" s="11"/>
      <c r="J41" s="11"/>
      <c r="K41" s="11"/>
      <c r="L41" s="11"/>
      <c r="M41" s="11"/>
      <c r="N41" s="11"/>
    </row>
    <row r="42" spans="1:14" ht="12.75">
      <c r="A42" s="11"/>
      <c r="B42" s="11"/>
      <c r="C42" s="11"/>
      <c r="D42" s="11"/>
      <c r="E42" s="11" t="s">
        <v>89</v>
      </c>
      <c r="F42" s="11"/>
      <c r="G42" s="11"/>
      <c r="H42" s="11"/>
      <c r="I42" s="11"/>
      <c r="J42" s="11"/>
      <c r="K42" s="11"/>
      <c r="L42" s="11"/>
      <c r="M42" s="11"/>
      <c r="N42" s="11"/>
    </row>
    <row r="43" spans="1:14" ht="12.75">
      <c r="A43" s="11"/>
      <c r="B43" s="11"/>
      <c r="C43" s="11"/>
      <c r="D43" s="11"/>
      <c r="E43" s="11" t="s">
        <v>90</v>
      </c>
      <c r="F43" s="11"/>
      <c r="G43" s="11"/>
      <c r="H43" s="11"/>
      <c r="I43" s="11"/>
      <c r="J43" s="11"/>
      <c r="K43" s="11"/>
      <c r="L43" s="11"/>
      <c r="M43" s="11"/>
      <c r="N43" s="31"/>
    </row>
    <row r="44" spans="1:14" ht="12.75">
      <c r="A44" s="11"/>
      <c r="B44" s="11"/>
      <c r="C44" s="11"/>
      <c r="D44" s="11"/>
      <c r="E44" s="11"/>
      <c r="F44" s="11"/>
      <c r="G44" s="11"/>
      <c r="H44" s="11"/>
      <c r="I44" s="11"/>
      <c r="J44" s="11"/>
      <c r="K44" s="11"/>
      <c r="L44" s="11"/>
      <c r="M44" s="11"/>
      <c r="N44" s="11"/>
    </row>
    <row r="45" spans="1:14" ht="12.75">
      <c r="A45" s="11"/>
      <c r="B45" s="11"/>
      <c r="C45" s="11"/>
      <c r="D45" s="11"/>
      <c r="E45" s="11"/>
      <c r="F45" s="11"/>
      <c r="G45" s="11"/>
      <c r="H45" s="11"/>
      <c r="I45" s="11"/>
      <c r="J45" s="11"/>
      <c r="K45" s="11"/>
      <c r="L45" s="11"/>
      <c r="M45" s="11"/>
      <c r="N45" s="11"/>
    </row>
    <row r="50" ht="12.75">
      <c r="O50" s="3" t="s">
        <v>5</v>
      </c>
    </row>
    <row r="51" ht="12.75">
      <c r="O51" s="3"/>
    </row>
  </sheetData>
  <sheetProtection password="E49C" sheet="1" objects="1" scenarios="1" selectLockedCells="1"/>
  <hyperlinks>
    <hyperlink ref="O50" r:id="rId1" display="www.teasley.net"/>
  </hyperlinks>
  <printOptions/>
  <pageMargins left="0.75" right="0.75" top="1" bottom="1" header="0.5" footer="0.5"/>
  <pageSetup orientation="portrait" r:id="rId4"/>
  <legacyDrawing r:id="rId3"/>
</worksheet>
</file>

<file path=xl/worksheets/sheet3.xml><?xml version="1.0" encoding="utf-8"?>
<worksheet xmlns="http://schemas.openxmlformats.org/spreadsheetml/2006/main" xmlns:r="http://schemas.openxmlformats.org/officeDocument/2006/relationships">
  <sheetPr>
    <tabColor indexed="10"/>
  </sheetPr>
  <dimension ref="A1:O62"/>
  <sheetViews>
    <sheetView showGridLines="0" workbookViewId="0" topLeftCell="A1">
      <selection activeCell="E2" sqref="E2"/>
    </sheetView>
  </sheetViews>
  <sheetFormatPr defaultColWidth="9.140625" defaultRowHeight="12.75"/>
  <cols>
    <col min="1" max="1" width="9.140625" style="8" customWidth="1"/>
    <col min="2" max="2" width="12.00390625" style="8" bestFit="1" customWidth="1"/>
    <col min="3" max="3" width="13.421875" style="8" customWidth="1"/>
    <col min="4" max="5" width="9.140625" style="8" customWidth="1"/>
    <col min="6" max="6" width="11.57421875" style="8" bestFit="1" customWidth="1"/>
    <col min="7" max="7" width="13.421875" style="8" bestFit="1" customWidth="1"/>
    <col min="8" max="8" width="4.8515625" style="8" customWidth="1"/>
    <col min="9" max="9" width="23.57421875" style="8" customWidth="1"/>
    <col min="10" max="10" width="11.00390625" style="8" customWidth="1"/>
    <col min="11" max="12" width="9.140625" style="8" customWidth="1"/>
    <col min="13" max="13" width="12.140625" style="8" customWidth="1"/>
    <col min="14" max="16384" width="9.140625" style="8" customWidth="1"/>
  </cols>
  <sheetData>
    <row r="1" spans="1:15" ht="12.75">
      <c r="A1" s="12"/>
      <c r="B1" s="12"/>
      <c r="C1" s="12"/>
      <c r="D1" s="12"/>
      <c r="E1" s="12"/>
      <c r="F1" s="12"/>
      <c r="G1" s="12"/>
      <c r="H1" s="12"/>
      <c r="I1" s="12"/>
      <c r="J1" s="12"/>
      <c r="K1" s="12"/>
      <c r="L1" s="12"/>
      <c r="M1" s="12"/>
      <c r="N1" s="12"/>
      <c r="O1" s="12"/>
    </row>
    <row r="2" spans="1:15" ht="12.75">
      <c r="A2" s="12"/>
      <c r="B2" s="12"/>
      <c r="C2" s="12"/>
      <c r="D2" s="12"/>
      <c r="E2" s="54" t="s">
        <v>106</v>
      </c>
      <c r="F2" s="12"/>
      <c r="G2" s="12"/>
      <c r="H2" s="12"/>
      <c r="I2" s="12"/>
      <c r="J2" s="12"/>
      <c r="K2" s="12"/>
      <c r="L2" s="12"/>
      <c r="M2" s="12"/>
      <c r="N2" s="12"/>
      <c r="O2" s="12"/>
    </row>
    <row r="3" spans="1:15" ht="25.5">
      <c r="A3" s="12"/>
      <c r="B3" s="46" t="s">
        <v>9</v>
      </c>
      <c r="C3" s="12"/>
      <c r="D3" s="12"/>
      <c r="E3" s="12"/>
      <c r="F3" s="12"/>
      <c r="G3" s="12"/>
      <c r="H3" s="12"/>
      <c r="I3" s="12"/>
      <c r="J3" s="12"/>
      <c r="K3" s="12"/>
      <c r="L3" s="12"/>
      <c r="M3" s="12"/>
      <c r="N3" s="12"/>
      <c r="O3" s="12"/>
    </row>
    <row r="4" spans="1:15" ht="18">
      <c r="A4" s="12"/>
      <c r="B4" s="47" t="s">
        <v>10</v>
      </c>
      <c r="C4" s="12"/>
      <c r="D4" s="12"/>
      <c r="E4" s="12"/>
      <c r="F4" s="12"/>
      <c r="G4" s="12"/>
      <c r="H4" s="12"/>
      <c r="I4" s="12"/>
      <c r="J4" s="12"/>
      <c r="K4" s="12"/>
      <c r="L4" s="12"/>
      <c r="M4" s="12"/>
      <c r="N4" s="12"/>
      <c r="O4" s="12"/>
    </row>
    <row r="5" spans="1:15" ht="12.75">
      <c r="A5" s="12"/>
      <c r="B5" s="48" t="s">
        <v>11</v>
      </c>
      <c r="C5" s="12"/>
      <c r="D5" s="12"/>
      <c r="E5" s="12"/>
      <c r="F5" s="12"/>
      <c r="G5" s="12"/>
      <c r="H5" s="12"/>
      <c r="I5" s="12"/>
      <c r="J5" s="12"/>
      <c r="K5" s="12"/>
      <c r="L5" s="12"/>
      <c r="M5" s="12"/>
      <c r="N5" s="12"/>
      <c r="O5" s="12"/>
    </row>
    <row r="6" spans="1:15" ht="12.75">
      <c r="A6" s="12"/>
      <c r="B6" s="12"/>
      <c r="C6" s="12"/>
      <c r="D6" s="12"/>
      <c r="E6" s="12"/>
      <c r="F6" s="12"/>
      <c r="G6" s="12"/>
      <c r="H6" s="12"/>
      <c r="I6" s="12"/>
      <c r="J6" s="12"/>
      <c r="K6" s="12"/>
      <c r="L6" s="12"/>
      <c r="M6" s="12"/>
      <c r="N6" s="12"/>
      <c r="O6" s="12"/>
    </row>
    <row r="7" spans="1:15" ht="12.75">
      <c r="A7" s="12"/>
      <c r="B7" s="12"/>
      <c r="C7" s="12"/>
      <c r="D7" s="12"/>
      <c r="E7" s="12"/>
      <c r="F7" s="12"/>
      <c r="G7" s="12"/>
      <c r="H7" s="12"/>
      <c r="I7" s="12"/>
      <c r="J7" s="12"/>
      <c r="K7" s="12"/>
      <c r="L7" s="12"/>
      <c r="M7" s="12"/>
      <c r="N7" s="12"/>
      <c r="O7" s="12"/>
    </row>
    <row r="8" spans="1:15" ht="15.75">
      <c r="A8" s="12"/>
      <c r="B8" s="49" t="s">
        <v>17</v>
      </c>
      <c r="C8" s="12"/>
      <c r="D8" s="12"/>
      <c r="E8" s="12"/>
      <c r="F8" s="12"/>
      <c r="G8" s="12"/>
      <c r="H8" s="12"/>
      <c r="I8" s="12"/>
      <c r="J8" s="12"/>
      <c r="K8" s="12"/>
      <c r="L8" s="12"/>
      <c r="M8" s="12"/>
      <c r="N8" s="12"/>
      <c r="O8" s="12"/>
    </row>
    <row r="9" spans="1:15" ht="12.75">
      <c r="A9" s="12"/>
      <c r="B9" s="50" t="s">
        <v>6</v>
      </c>
      <c r="C9" s="50"/>
      <c r="D9" s="12"/>
      <c r="E9" s="12"/>
      <c r="F9" s="12"/>
      <c r="G9" s="12"/>
      <c r="H9" s="12"/>
      <c r="I9" s="12"/>
      <c r="J9" s="12"/>
      <c r="K9" s="12"/>
      <c r="L9" s="12"/>
      <c r="M9" s="12"/>
      <c r="N9" s="12"/>
      <c r="O9" s="12"/>
    </row>
    <row r="10" spans="1:15" ht="12.75">
      <c r="A10" s="12"/>
      <c r="B10" s="12"/>
      <c r="C10" s="12"/>
      <c r="D10" s="12"/>
      <c r="E10" s="12"/>
      <c r="F10" s="12"/>
      <c r="G10" s="12"/>
      <c r="H10" s="12"/>
      <c r="I10" s="12"/>
      <c r="J10" s="12"/>
      <c r="K10" s="12"/>
      <c r="L10" s="12"/>
      <c r="M10" s="12"/>
      <c r="N10" s="12"/>
      <c r="O10" s="12"/>
    </row>
    <row r="11" spans="1:15" ht="12.75">
      <c r="A11" s="12"/>
      <c r="B11" s="12"/>
      <c r="C11" s="12"/>
      <c r="D11" s="12"/>
      <c r="E11" s="12"/>
      <c r="F11" s="12"/>
      <c r="G11" s="12"/>
      <c r="H11" s="12"/>
      <c r="I11" s="12"/>
      <c r="J11" s="12"/>
      <c r="K11" s="12"/>
      <c r="L11" s="12"/>
      <c r="M11" s="12"/>
      <c r="N11" s="12"/>
      <c r="O11" s="12"/>
    </row>
    <row r="12" spans="1:15" ht="20.25">
      <c r="A12" s="12"/>
      <c r="B12" s="41" t="s">
        <v>32</v>
      </c>
      <c r="C12" s="12"/>
      <c r="D12" s="12"/>
      <c r="E12" s="12"/>
      <c r="F12" s="12"/>
      <c r="G12" s="12"/>
      <c r="H12" s="12"/>
      <c r="I12" s="12"/>
      <c r="J12" s="12"/>
      <c r="K12" s="12"/>
      <c r="L12" s="12"/>
      <c r="M12" s="12"/>
      <c r="N12" s="12"/>
      <c r="O12" s="12"/>
    </row>
    <row r="13" spans="1:15" ht="12.75">
      <c r="A13" s="12"/>
      <c r="B13" s="12"/>
      <c r="C13" s="12"/>
      <c r="D13" s="12"/>
      <c r="E13" s="12"/>
      <c r="F13" s="12"/>
      <c r="G13" s="12"/>
      <c r="H13" s="12"/>
      <c r="I13" s="12"/>
      <c r="J13" s="12"/>
      <c r="K13" s="12"/>
      <c r="L13" s="12"/>
      <c r="M13" s="12"/>
      <c r="N13" s="12"/>
      <c r="O13" s="12"/>
    </row>
    <row r="14" spans="1:15" ht="12.75">
      <c r="A14" s="12"/>
      <c r="B14" s="12"/>
      <c r="C14" s="51" t="s">
        <v>0</v>
      </c>
      <c r="D14" s="51" t="s">
        <v>34</v>
      </c>
      <c r="E14" s="51"/>
      <c r="F14" s="51"/>
      <c r="G14" s="51"/>
      <c r="H14" s="51"/>
      <c r="I14" s="51"/>
      <c r="J14" s="51"/>
      <c r="K14" s="51"/>
      <c r="L14" s="51"/>
      <c r="M14" s="12"/>
      <c r="N14" s="12"/>
      <c r="O14" s="12"/>
    </row>
    <row r="15" spans="1:15" ht="12.75">
      <c r="A15" s="12"/>
      <c r="B15" s="12"/>
      <c r="C15" s="51"/>
      <c r="D15" s="51" t="s">
        <v>33</v>
      </c>
      <c r="E15" s="51"/>
      <c r="F15" s="51"/>
      <c r="G15" s="51"/>
      <c r="H15" s="51"/>
      <c r="I15" s="51"/>
      <c r="J15" s="51"/>
      <c r="K15" s="51"/>
      <c r="L15" s="51"/>
      <c r="M15" s="12"/>
      <c r="N15" s="12"/>
      <c r="O15" s="12"/>
    </row>
    <row r="16" spans="1:15" ht="12.75">
      <c r="A16" s="12"/>
      <c r="B16" s="12"/>
      <c r="C16" s="12"/>
      <c r="D16" s="12"/>
      <c r="E16" s="12"/>
      <c r="F16" s="12"/>
      <c r="G16" s="12"/>
      <c r="H16" s="12"/>
      <c r="I16" s="12"/>
      <c r="J16" s="12"/>
      <c r="K16" s="12"/>
      <c r="L16" s="12"/>
      <c r="M16" s="12"/>
      <c r="N16" s="12"/>
      <c r="O16" s="12"/>
    </row>
    <row r="17" spans="1:15" ht="12.75">
      <c r="A17" s="12"/>
      <c r="B17" s="12"/>
      <c r="C17" s="12"/>
      <c r="D17" s="12"/>
      <c r="E17" s="12"/>
      <c r="F17" s="12"/>
      <c r="G17" s="12"/>
      <c r="H17" s="12"/>
      <c r="I17" s="12"/>
      <c r="J17" s="12"/>
      <c r="K17" s="12"/>
      <c r="L17" s="12"/>
      <c r="M17" s="12"/>
      <c r="N17" s="12"/>
      <c r="O17" s="12"/>
    </row>
    <row r="18" spans="1:15" ht="12.75">
      <c r="A18" s="12"/>
      <c r="B18" s="12"/>
      <c r="C18" s="12"/>
      <c r="D18" s="12"/>
      <c r="E18" s="12"/>
      <c r="F18" s="12"/>
      <c r="G18" s="12"/>
      <c r="H18" s="12"/>
      <c r="I18" s="12"/>
      <c r="J18" s="12"/>
      <c r="K18" s="12"/>
      <c r="L18" s="12"/>
      <c r="M18" s="12"/>
      <c r="N18" s="12"/>
      <c r="O18" s="12"/>
    </row>
    <row r="19" spans="1:15" ht="12.75">
      <c r="A19" s="12"/>
      <c r="B19" s="12"/>
      <c r="C19" s="12"/>
      <c r="D19" s="12"/>
      <c r="E19" s="12"/>
      <c r="F19" s="50"/>
      <c r="G19" s="52" t="s">
        <v>14</v>
      </c>
      <c r="H19" s="51"/>
      <c r="I19" s="50"/>
      <c r="J19" s="52" t="s">
        <v>15</v>
      </c>
      <c r="K19" s="12"/>
      <c r="L19" s="12"/>
      <c r="M19" s="12"/>
      <c r="N19" s="12"/>
      <c r="O19" s="12"/>
    </row>
    <row r="20" spans="1:15" ht="12.75">
      <c r="A20" s="12"/>
      <c r="B20" s="12"/>
      <c r="C20" s="12"/>
      <c r="D20" s="12"/>
      <c r="E20" s="12"/>
      <c r="F20" s="12"/>
      <c r="G20" s="53" t="s">
        <v>28</v>
      </c>
      <c r="H20" s="12"/>
      <c r="I20" s="12"/>
      <c r="J20" s="53" t="s">
        <v>29</v>
      </c>
      <c r="K20" s="12"/>
      <c r="L20" s="12"/>
      <c r="M20" s="12"/>
      <c r="N20" s="12"/>
      <c r="O20" s="12"/>
    </row>
    <row r="21" spans="1:15" ht="12.75">
      <c r="A21" s="54"/>
      <c r="B21" s="50" t="s">
        <v>4</v>
      </c>
      <c r="C21" s="12"/>
      <c r="D21" s="12"/>
      <c r="E21" s="12"/>
      <c r="F21" s="53" t="s">
        <v>23</v>
      </c>
      <c r="G21" s="55">
        <v>0.02</v>
      </c>
      <c r="H21" s="12"/>
      <c r="I21" s="53" t="s">
        <v>23</v>
      </c>
      <c r="J21" s="55">
        <v>0.03</v>
      </c>
      <c r="K21" s="12"/>
      <c r="L21" s="12"/>
      <c r="M21" s="12"/>
      <c r="N21" s="12"/>
      <c r="O21" s="12"/>
    </row>
    <row r="22" spans="1:15" ht="12.75">
      <c r="A22" s="54"/>
      <c r="B22" s="50" t="s">
        <v>12</v>
      </c>
      <c r="C22" s="12"/>
      <c r="D22" s="12"/>
      <c r="E22" s="12"/>
      <c r="F22" s="53" t="s">
        <v>102</v>
      </c>
      <c r="G22" s="56">
        <v>5000</v>
      </c>
      <c r="H22" s="12"/>
      <c r="I22" s="57"/>
      <c r="J22" s="10"/>
      <c r="K22" s="12"/>
      <c r="L22" s="12"/>
      <c r="M22" s="12"/>
      <c r="N22" s="12"/>
      <c r="O22" s="12"/>
    </row>
    <row r="23" spans="1:15" ht="12.75">
      <c r="A23" s="12"/>
      <c r="B23" s="12"/>
      <c r="C23" s="12"/>
      <c r="D23" s="12"/>
      <c r="E23" s="12"/>
      <c r="F23" s="12"/>
      <c r="G23" s="12"/>
      <c r="H23" s="12"/>
      <c r="I23" s="58"/>
      <c r="J23" s="59" t="s">
        <v>36</v>
      </c>
      <c r="K23" s="60">
        <v>0.85</v>
      </c>
      <c r="L23" s="61">
        <v>0.9</v>
      </c>
      <c r="M23" s="62">
        <v>0.95</v>
      </c>
      <c r="N23" s="63">
        <v>0.99</v>
      </c>
      <c r="O23" s="12"/>
    </row>
    <row r="24" spans="1:15" ht="12.75">
      <c r="A24" s="12"/>
      <c r="B24" s="12"/>
      <c r="C24" s="12"/>
      <c r="D24" s="12"/>
      <c r="E24" s="12"/>
      <c r="F24" s="53"/>
      <c r="G24" s="64" t="s">
        <v>35</v>
      </c>
      <c r="H24" s="12"/>
      <c r="I24" s="65"/>
      <c r="J24" s="66" t="s">
        <v>30</v>
      </c>
      <c r="K24" s="67">
        <f>F30/F33</f>
        <v>328.6812649206151</v>
      </c>
      <c r="L24" s="68">
        <f>I30/I33</f>
        <v>509.4969866251572</v>
      </c>
      <c r="M24" s="68">
        <f>C30/C33</f>
        <v>886.899151216083</v>
      </c>
      <c r="N24" s="69">
        <f>L32/L35</f>
        <v>2006.9051688752234</v>
      </c>
      <c r="O24" s="12"/>
    </row>
    <row r="25" spans="1:15" ht="12.75">
      <c r="A25" s="12"/>
      <c r="B25" s="12"/>
      <c r="C25" s="12"/>
      <c r="D25" s="12"/>
      <c r="E25" s="12"/>
      <c r="F25" s="53"/>
      <c r="G25" s="32"/>
      <c r="H25" s="12"/>
      <c r="I25" s="53"/>
      <c r="J25" s="32"/>
      <c r="K25" s="12"/>
      <c r="L25" s="12"/>
      <c r="M25" s="12"/>
      <c r="N25" s="12"/>
      <c r="O25" s="12"/>
    </row>
    <row r="26" spans="1:15" ht="12.75">
      <c r="A26" s="12"/>
      <c r="B26" s="12"/>
      <c r="C26" s="12"/>
      <c r="D26" s="12"/>
      <c r="E26" s="12"/>
      <c r="F26" s="53"/>
      <c r="G26" s="32"/>
      <c r="H26" s="12"/>
      <c r="I26" s="53"/>
      <c r="J26" s="32"/>
      <c r="K26" s="12"/>
      <c r="L26" s="12"/>
      <c r="M26" s="12" t="s">
        <v>85</v>
      </c>
      <c r="N26" s="12"/>
      <c r="O26" s="12"/>
    </row>
    <row r="27" spans="1:15" ht="12.75">
      <c r="A27" s="12"/>
      <c r="B27" s="12"/>
      <c r="C27" s="12"/>
      <c r="D27" s="12"/>
      <c r="E27" s="12"/>
      <c r="F27" s="53"/>
      <c r="G27" s="32"/>
      <c r="H27" s="12"/>
      <c r="I27" s="53"/>
      <c r="J27" s="32"/>
      <c r="K27" s="12"/>
      <c r="L27" s="12"/>
      <c r="M27" s="12"/>
      <c r="N27" s="12"/>
      <c r="O27" s="12"/>
    </row>
    <row r="28" spans="1:15" ht="12.75">
      <c r="A28" s="12"/>
      <c r="B28" s="12"/>
      <c r="C28" s="51" t="s">
        <v>98</v>
      </c>
      <c r="D28" s="12"/>
      <c r="E28" s="12"/>
      <c r="F28" s="53"/>
      <c r="G28" s="32"/>
      <c r="H28" s="12"/>
      <c r="I28" s="53"/>
      <c r="J28" s="32"/>
      <c r="K28" s="12"/>
      <c r="L28" s="12"/>
      <c r="M28" s="12"/>
      <c r="N28" s="12"/>
      <c r="O28" s="12"/>
    </row>
    <row r="29" spans="1:15" ht="12.75" hidden="1">
      <c r="A29" s="12"/>
      <c r="B29" s="12"/>
      <c r="C29" s="12"/>
      <c r="D29" s="12"/>
      <c r="E29" s="12"/>
      <c r="F29" s="53"/>
      <c r="G29" s="32"/>
      <c r="H29" s="12"/>
      <c r="I29" s="53"/>
      <c r="J29" s="32"/>
      <c r="K29" s="12"/>
      <c r="L29" s="12"/>
      <c r="M29" s="12"/>
      <c r="N29" s="12"/>
      <c r="O29" s="12"/>
    </row>
    <row r="30" spans="1:15" ht="12.75" hidden="1">
      <c r="A30" s="12"/>
      <c r="B30" s="12" t="s">
        <v>24</v>
      </c>
      <c r="C30" s="70">
        <f>D30*$J$21*(1-$J$21)</f>
        <v>0.07922475</v>
      </c>
      <c r="D30" s="12">
        <v>2.7225</v>
      </c>
      <c r="E30" s="12"/>
      <c r="F30" s="70">
        <f>G30*$J$21*(1-$J$21)</f>
        <v>0.03147456</v>
      </c>
      <c r="G30" s="12">
        <v>1.0816</v>
      </c>
      <c r="H30" s="12"/>
      <c r="I30" s="70">
        <f>J30*$J$21*(1-$J$21)</f>
        <v>0.04767744</v>
      </c>
      <c r="J30" s="12">
        <v>1.6384</v>
      </c>
      <c r="K30" s="12"/>
      <c r="L30" s="12"/>
      <c r="M30" s="12"/>
      <c r="N30" s="12"/>
      <c r="O30" s="12"/>
    </row>
    <row r="31" spans="1:15" ht="12.75" hidden="1">
      <c r="A31" s="12"/>
      <c r="B31" s="12" t="s">
        <v>25</v>
      </c>
      <c r="C31" s="71">
        <f>($G$21-$J$21)*($G$21-$J$21)</f>
        <v>9.999999999999996E-05</v>
      </c>
      <c r="D31" s="12"/>
      <c r="E31" s="12"/>
      <c r="F31" s="71">
        <f>($G$21-$J$21)*($G$21-$J$21)</f>
        <v>9.999999999999996E-05</v>
      </c>
      <c r="G31" s="12"/>
      <c r="H31" s="12"/>
      <c r="I31" s="71">
        <f>($G$21-$J$21)*($G$21-$J$21)</f>
        <v>9.999999999999996E-05</v>
      </c>
      <c r="J31" s="12"/>
      <c r="K31" s="12"/>
      <c r="L31" s="12"/>
      <c r="M31" s="12"/>
      <c r="N31" s="12"/>
      <c r="O31" s="12"/>
    </row>
    <row r="32" spans="1:15" ht="12.75" hidden="1">
      <c r="A32" s="12"/>
      <c r="B32" s="12" t="s">
        <v>26</v>
      </c>
      <c r="C32" s="72">
        <f>(D30*$G$21*(1-$G$21))/$G$22</f>
        <v>1.0672200000000001E-05</v>
      </c>
      <c r="D32" s="12"/>
      <c r="E32" s="12"/>
      <c r="F32" s="72">
        <f>(G30*$G$21*(1-$G$21))/$G$22</f>
        <v>4.239871999999999E-06</v>
      </c>
      <c r="G32" s="12"/>
      <c r="H32" s="12"/>
      <c r="I32" s="72">
        <f>(J30*$G$21*(1-$G$21))/$G$22</f>
        <v>6.422528000000001E-06</v>
      </c>
      <c r="J32" s="12"/>
      <c r="K32" s="12"/>
      <c r="L32" s="70">
        <f>M32*$J$21*(1-$J$21)</f>
        <v>0.15798099</v>
      </c>
      <c r="M32" s="12">
        <v>5.4289</v>
      </c>
      <c r="N32" s="12"/>
      <c r="O32" s="12"/>
    </row>
    <row r="33" spans="1:15" ht="12.75" hidden="1">
      <c r="A33" s="12"/>
      <c r="B33" s="12" t="s">
        <v>27</v>
      </c>
      <c r="C33" s="72">
        <f>C31-C32</f>
        <v>8.932779999999997E-05</v>
      </c>
      <c r="D33" s="12">
        <v>95</v>
      </c>
      <c r="E33" s="12"/>
      <c r="F33" s="72">
        <f>F31-F32</f>
        <v>9.576012799999997E-05</v>
      </c>
      <c r="G33" s="12">
        <v>85</v>
      </c>
      <c r="H33" s="12"/>
      <c r="I33" s="72">
        <f>I31-I32</f>
        <v>9.357747199999996E-05</v>
      </c>
      <c r="J33" s="12">
        <v>90</v>
      </c>
      <c r="K33" s="12"/>
      <c r="L33" s="71">
        <f>($G$21-$J$21)*($G$21-$J$21)</f>
        <v>9.999999999999996E-05</v>
      </c>
      <c r="M33" s="12"/>
      <c r="N33" s="12"/>
      <c r="O33" s="12"/>
    </row>
    <row r="34" spans="1:15" ht="12.75" hidden="1">
      <c r="A34" s="12"/>
      <c r="B34" s="12"/>
      <c r="C34" s="12"/>
      <c r="D34" s="12"/>
      <c r="E34" s="12"/>
      <c r="F34" s="12"/>
      <c r="G34" s="12"/>
      <c r="H34" s="12"/>
      <c r="I34" s="12"/>
      <c r="J34" s="12"/>
      <c r="K34" s="12"/>
      <c r="L34" s="72">
        <f>(M32*$G$21*(1-$G$21))/$G$22</f>
        <v>2.1281288E-05</v>
      </c>
      <c r="M34" s="12"/>
      <c r="N34" s="12"/>
      <c r="O34" s="12"/>
    </row>
    <row r="35" spans="1:15" ht="12.75" hidden="1">
      <c r="A35" s="12"/>
      <c r="B35" s="12"/>
      <c r="C35" s="12"/>
      <c r="D35" s="12"/>
      <c r="E35" s="12"/>
      <c r="F35" s="12"/>
      <c r="G35" s="12"/>
      <c r="H35" s="12"/>
      <c r="I35" s="12"/>
      <c r="J35" s="12"/>
      <c r="K35" s="12"/>
      <c r="L35" s="72">
        <f>L33-L34</f>
        <v>7.871871199999996E-05</v>
      </c>
      <c r="M35" s="12">
        <v>99</v>
      </c>
      <c r="N35" s="12"/>
      <c r="O35" s="12"/>
    </row>
    <row r="36" spans="1:15" ht="12.75" hidden="1">
      <c r="A36" s="12"/>
      <c r="B36" s="12"/>
      <c r="C36" s="12"/>
      <c r="D36" s="12"/>
      <c r="E36" s="12"/>
      <c r="F36" s="12"/>
      <c r="G36" s="12"/>
      <c r="H36" s="12"/>
      <c r="I36" s="12"/>
      <c r="J36" s="12"/>
      <c r="K36" s="12"/>
      <c r="L36" s="12"/>
      <c r="M36" s="12"/>
      <c r="N36" s="12"/>
      <c r="O36" s="12"/>
    </row>
    <row r="37" spans="1:15" ht="12.75" hidden="1">
      <c r="A37" s="12"/>
      <c r="B37" s="12"/>
      <c r="C37" s="51"/>
      <c r="D37" s="12"/>
      <c r="E37" s="12"/>
      <c r="F37" s="12"/>
      <c r="G37" s="12"/>
      <c r="H37" s="12"/>
      <c r="I37" s="12"/>
      <c r="J37" s="12"/>
      <c r="K37" s="12"/>
      <c r="L37" s="12"/>
      <c r="M37" s="12"/>
      <c r="N37" s="12"/>
      <c r="O37" s="12"/>
    </row>
    <row r="38" spans="1:15" ht="12.75" hidden="1">
      <c r="A38" s="12"/>
      <c r="B38" s="12"/>
      <c r="C38" s="12"/>
      <c r="D38" s="12"/>
      <c r="E38" s="12"/>
      <c r="F38" s="12"/>
      <c r="G38" s="12"/>
      <c r="H38" s="12"/>
      <c r="I38" s="12"/>
      <c r="J38" s="12"/>
      <c r="K38" s="12"/>
      <c r="L38" s="12"/>
      <c r="M38" s="12"/>
      <c r="N38" s="12"/>
      <c r="O38" s="12"/>
    </row>
    <row r="39" spans="1:15" ht="12.75" hidden="1">
      <c r="A39" s="12"/>
      <c r="B39" s="12"/>
      <c r="C39" s="12"/>
      <c r="D39" s="12"/>
      <c r="E39" s="12"/>
      <c r="F39" s="12"/>
      <c r="G39" s="12"/>
      <c r="H39" s="12"/>
      <c r="I39" s="12"/>
      <c r="J39" s="12"/>
      <c r="K39" s="12"/>
      <c r="L39" s="12"/>
      <c r="M39" s="12"/>
      <c r="N39" s="12"/>
      <c r="O39" s="12"/>
    </row>
    <row r="40" spans="1:15" ht="12.75" hidden="1">
      <c r="A40" s="12"/>
      <c r="B40" s="12"/>
      <c r="C40" s="12"/>
      <c r="D40" s="12"/>
      <c r="E40" s="12"/>
      <c r="F40" s="12"/>
      <c r="G40" s="12"/>
      <c r="H40" s="12"/>
      <c r="I40" s="12"/>
      <c r="J40" s="12"/>
      <c r="K40" s="12"/>
      <c r="L40" s="12"/>
      <c r="M40" s="12"/>
      <c r="N40" s="12"/>
      <c r="O40" s="12"/>
    </row>
    <row r="41" spans="1:15" ht="12.75" hidden="1">
      <c r="A41" s="12"/>
      <c r="B41" s="12"/>
      <c r="C41" s="12"/>
      <c r="D41" s="12"/>
      <c r="E41" s="12"/>
      <c r="F41" s="12"/>
      <c r="G41" s="53"/>
      <c r="H41" s="12"/>
      <c r="I41" s="12"/>
      <c r="J41" s="12"/>
      <c r="K41" s="12"/>
      <c r="L41" s="12"/>
      <c r="M41" s="12"/>
      <c r="N41" s="12"/>
      <c r="O41" s="12"/>
    </row>
    <row r="42" spans="1:15" ht="12.75" hidden="1">
      <c r="A42" s="12"/>
      <c r="B42" s="12"/>
      <c r="C42" s="12"/>
      <c r="D42" s="12"/>
      <c r="E42" s="12"/>
      <c r="F42" s="12"/>
      <c r="G42" s="12"/>
      <c r="H42" s="12"/>
      <c r="I42" s="12"/>
      <c r="J42" s="12"/>
      <c r="K42" s="12"/>
      <c r="L42" s="12"/>
      <c r="M42" s="12"/>
      <c r="N42" s="12"/>
      <c r="O42" s="12"/>
    </row>
    <row r="43" spans="1:15" ht="12.75" hidden="1">
      <c r="A43" s="12"/>
      <c r="B43" s="12"/>
      <c r="C43" s="12"/>
      <c r="D43" s="12"/>
      <c r="E43" s="12"/>
      <c r="F43" s="12"/>
      <c r="G43" s="53"/>
      <c r="H43" s="66"/>
      <c r="I43" s="12"/>
      <c r="J43" s="12"/>
      <c r="K43" s="12"/>
      <c r="L43" s="12"/>
      <c r="M43" s="12"/>
      <c r="N43" s="12"/>
      <c r="O43" s="12"/>
    </row>
    <row r="44" spans="1:15" ht="12.75" hidden="1">
      <c r="A44" s="12"/>
      <c r="B44" s="12"/>
      <c r="C44" s="12"/>
      <c r="D44" s="12"/>
      <c r="E44" s="12"/>
      <c r="F44" s="12"/>
      <c r="G44" s="12"/>
      <c r="H44" s="12"/>
      <c r="I44" s="12"/>
      <c r="J44" s="12"/>
      <c r="K44" s="12"/>
      <c r="L44" s="12"/>
      <c r="M44" s="12"/>
      <c r="N44" s="12"/>
      <c r="O44" s="12"/>
    </row>
    <row r="45" spans="1:15" ht="12.75" hidden="1">
      <c r="A45" s="12"/>
      <c r="B45" s="12"/>
      <c r="C45" s="12"/>
      <c r="D45" s="12"/>
      <c r="E45" s="12"/>
      <c r="F45" s="12"/>
      <c r="G45" s="12"/>
      <c r="H45" s="12"/>
      <c r="I45" s="12"/>
      <c r="J45" s="12"/>
      <c r="K45" s="12"/>
      <c r="L45" s="12"/>
      <c r="M45" s="12"/>
      <c r="N45" s="12"/>
      <c r="O45" s="12"/>
    </row>
    <row r="46" spans="1:15" ht="12.75" hidden="1">
      <c r="A46" s="12"/>
      <c r="B46" s="12"/>
      <c r="C46" s="12"/>
      <c r="D46" s="12"/>
      <c r="E46" s="12"/>
      <c r="F46" s="12"/>
      <c r="G46" s="12"/>
      <c r="H46" s="12"/>
      <c r="I46" s="12"/>
      <c r="J46" s="12"/>
      <c r="K46" s="12"/>
      <c r="L46" s="12"/>
      <c r="M46" s="12"/>
      <c r="N46" s="12"/>
      <c r="O46" s="12"/>
    </row>
    <row r="47" spans="1:15" ht="12.75">
      <c r="A47" s="12"/>
      <c r="B47" s="12"/>
      <c r="C47" s="12"/>
      <c r="D47" s="12"/>
      <c r="E47" s="12"/>
      <c r="F47" s="12"/>
      <c r="G47" s="12"/>
      <c r="H47" s="12"/>
      <c r="I47" s="12"/>
      <c r="J47" s="12"/>
      <c r="K47" s="12"/>
      <c r="L47" s="12"/>
      <c r="M47" s="12"/>
      <c r="N47" s="12"/>
      <c r="O47" s="12"/>
    </row>
    <row r="48" spans="1:15" ht="12.75">
      <c r="A48" s="12"/>
      <c r="B48" s="12"/>
      <c r="C48" s="51" t="s">
        <v>99</v>
      </c>
      <c r="D48" s="12"/>
      <c r="E48" s="12"/>
      <c r="F48" s="12"/>
      <c r="G48" s="12"/>
      <c r="H48" s="12"/>
      <c r="I48" s="12"/>
      <c r="J48" s="12"/>
      <c r="K48" s="12"/>
      <c r="L48" s="12"/>
      <c r="M48" s="12"/>
      <c r="N48" s="12"/>
      <c r="O48" s="12"/>
    </row>
    <row r="49" spans="1:15" ht="12.75">
      <c r="A49" s="12"/>
      <c r="B49" s="12"/>
      <c r="C49" s="30"/>
      <c r="D49" s="12"/>
      <c r="E49" s="12"/>
      <c r="F49" s="12"/>
      <c r="G49" s="12"/>
      <c r="H49" s="12"/>
      <c r="I49" s="12"/>
      <c r="J49" s="12"/>
      <c r="K49" s="12"/>
      <c r="L49" s="12"/>
      <c r="M49" s="12"/>
      <c r="N49" s="12"/>
      <c r="O49" s="12"/>
    </row>
    <row r="50" spans="1:15" ht="12.75">
      <c r="A50" s="12"/>
      <c r="B50" s="12"/>
      <c r="C50" s="30"/>
      <c r="D50" s="12"/>
      <c r="E50" s="12"/>
      <c r="F50" s="12"/>
      <c r="G50" s="12"/>
      <c r="H50" s="12"/>
      <c r="I50" s="12"/>
      <c r="J50" s="12"/>
      <c r="K50" s="12"/>
      <c r="L50" s="12"/>
      <c r="M50" s="12"/>
      <c r="N50" s="12"/>
      <c r="O50" s="12"/>
    </row>
    <row r="51" spans="1:15" ht="12.75">
      <c r="A51" s="12"/>
      <c r="B51" s="12"/>
      <c r="C51" s="12"/>
      <c r="D51" s="12"/>
      <c r="E51" s="12"/>
      <c r="F51" s="12"/>
      <c r="G51" s="12"/>
      <c r="H51" s="12"/>
      <c r="I51" s="12"/>
      <c r="J51" s="12"/>
      <c r="K51" s="12"/>
      <c r="L51" s="12"/>
      <c r="M51" s="12"/>
      <c r="N51" s="12"/>
      <c r="O51" s="12"/>
    </row>
    <row r="52" ht="12.75"/>
    <row r="53" ht="12.75"/>
    <row r="54" ht="12.75">
      <c r="M54" s="9"/>
    </row>
    <row r="61" ht="12.75">
      <c r="N61" s="9" t="s">
        <v>5</v>
      </c>
    </row>
    <row r="62" ht="12.75">
      <c r="N62" s="9"/>
    </row>
  </sheetData>
  <sheetProtection password="E49C" sheet="1" objects="1" scenarios="1"/>
  <hyperlinks>
    <hyperlink ref="N61" r:id="rId1" display="www.teasley.net"/>
  </hyperlinks>
  <printOptions/>
  <pageMargins left="0.75" right="0.75" top="1" bottom="1" header="0.5" footer="0.5"/>
  <pageSetup orientation="portrait" r:id="rId4"/>
  <legacyDrawing r:id="rId3"/>
</worksheet>
</file>

<file path=xl/worksheets/sheet4.xml><?xml version="1.0" encoding="utf-8"?>
<worksheet xmlns="http://schemas.openxmlformats.org/spreadsheetml/2006/main" xmlns:r="http://schemas.openxmlformats.org/officeDocument/2006/relationships">
  <sheetPr>
    <tabColor indexed="10"/>
  </sheetPr>
  <dimension ref="A1:BE76"/>
  <sheetViews>
    <sheetView showGridLines="0" showRowColHeaders="0" workbookViewId="0" topLeftCell="A1">
      <pane xSplit="18705" topLeftCell="BE1" activePane="topLeft" state="split"/>
      <selection pane="topLeft" activeCell="E2" sqref="E2"/>
      <selection pane="topRight" activeCell="AO21" sqref="AO21"/>
    </sheetView>
  </sheetViews>
  <sheetFormatPr defaultColWidth="9.140625" defaultRowHeight="12.75"/>
  <cols>
    <col min="2" max="2" width="12.00390625" style="0" bestFit="1" customWidth="1"/>
    <col min="5" max="5" width="12.57421875" style="0" customWidth="1"/>
    <col min="6" max="6" width="11.57421875" style="0" bestFit="1" customWidth="1"/>
    <col min="7" max="7" width="11.57421875" style="0" customWidth="1"/>
    <col min="8" max="8" width="12.00390625" style="0" bestFit="1" customWidth="1"/>
    <col min="9" max="9" width="11.00390625" style="0" customWidth="1"/>
    <col min="10" max="10" width="15.8515625" style="0" bestFit="1" customWidth="1"/>
    <col min="11" max="11" width="11.140625" style="11" customWidth="1"/>
    <col min="12" max="12" width="10.7109375" style="11" customWidth="1"/>
    <col min="13" max="13" width="14.28125" style="11" hidden="1" customWidth="1"/>
    <col min="14" max="14" width="15.421875" style="11" hidden="1" customWidth="1"/>
    <col min="15" max="16" width="11.00390625" style="11" customWidth="1"/>
    <col min="17" max="17" width="11.7109375" style="11" hidden="1" customWidth="1"/>
    <col min="18" max="18" width="12.140625" style="11" hidden="1" customWidth="1"/>
    <col min="19" max="20" width="10.8515625" style="11" hidden="1" customWidth="1"/>
    <col min="21" max="22" width="9.28125" style="11" hidden="1" customWidth="1"/>
    <col min="23" max="23" width="10.8515625" style="11" customWidth="1"/>
    <col min="24" max="24" width="14.8515625" style="11" hidden="1" customWidth="1"/>
    <col min="25" max="25" width="15.140625" style="11" hidden="1" customWidth="1"/>
    <col min="26" max="26" width="12.421875" style="11" hidden="1" customWidth="1"/>
    <col min="27" max="27" width="0" style="11" hidden="1" customWidth="1"/>
    <col min="28" max="28" width="4.421875" style="11" customWidth="1"/>
    <col min="29" max="29" width="10.421875" style="11" hidden="1" customWidth="1"/>
    <col min="30" max="30" width="12.00390625" style="11" hidden="1" customWidth="1"/>
    <col min="31" max="32" width="10.00390625" style="11" customWidth="1"/>
    <col min="33" max="33" width="12.00390625" style="11" hidden="1" customWidth="1"/>
    <col min="34" max="34" width="12.00390625" style="11" customWidth="1"/>
    <col min="35" max="35" width="12.00390625" style="0" hidden="1" customWidth="1"/>
    <col min="36" max="36" width="3.7109375" style="0" customWidth="1"/>
    <col min="37" max="38" width="0" style="0" hidden="1" customWidth="1"/>
    <col min="39" max="39" width="11.8515625" style="0" hidden="1" customWidth="1"/>
    <col min="40" max="40" width="11.28125" style="0" hidden="1" customWidth="1"/>
    <col min="41" max="41" width="0" style="0" hidden="1" customWidth="1"/>
    <col min="42" max="42" width="14.8515625" style="0" hidden="1" customWidth="1"/>
    <col min="43" max="43" width="17.8515625" style="0" hidden="1" customWidth="1"/>
    <col min="44" max="48" width="0" style="0" hidden="1" customWidth="1"/>
    <col min="49" max="49" width="10.7109375" style="0" hidden="1" customWidth="1"/>
    <col min="50" max="50" width="10.140625" style="0" hidden="1" customWidth="1"/>
    <col min="51" max="51" width="7.8515625" style="0" customWidth="1"/>
    <col min="52" max="52" width="10.140625" style="0" customWidth="1"/>
    <col min="53" max="53" width="10.140625" style="0" hidden="1" customWidth="1"/>
    <col min="54" max="54" width="12.140625" style="0" customWidth="1"/>
    <col min="55" max="55" width="12.140625" style="0" hidden="1" customWidth="1"/>
    <col min="56" max="56" width="12.57421875" style="0" hidden="1" customWidth="1"/>
  </cols>
  <sheetData>
    <row r="1" spans="1:57" ht="12.75">
      <c r="A1" s="11"/>
      <c r="B1" s="11"/>
      <c r="C1" s="11"/>
      <c r="D1" s="11"/>
      <c r="E1" s="11"/>
      <c r="F1" s="11"/>
      <c r="G1" s="11"/>
      <c r="H1" s="11"/>
      <c r="I1" s="11"/>
      <c r="J1" s="11"/>
      <c r="AI1" s="11"/>
      <c r="AJ1" s="11"/>
      <c r="AK1" s="11"/>
      <c r="AL1" s="11"/>
      <c r="AM1" s="11"/>
      <c r="AN1" s="11"/>
      <c r="AO1" s="11"/>
      <c r="AP1" s="11"/>
      <c r="AQ1" s="11"/>
      <c r="AR1" s="11"/>
      <c r="AS1" s="11"/>
      <c r="AT1" s="11"/>
      <c r="AU1" s="11"/>
      <c r="AV1" s="11"/>
      <c r="AW1" s="11"/>
      <c r="AX1" s="11"/>
      <c r="AY1" s="11"/>
      <c r="AZ1" s="11"/>
      <c r="BA1" s="11"/>
      <c r="BB1" s="11"/>
      <c r="BC1" s="11"/>
      <c r="BD1" s="11"/>
      <c r="BE1" s="11"/>
    </row>
    <row r="2" spans="1:57" ht="12.75">
      <c r="A2" s="11"/>
      <c r="B2" s="11"/>
      <c r="C2" s="11"/>
      <c r="D2" s="11"/>
      <c r="E2" s="42" t="s">
        <v>105</v>
      </c>
      <c r="F2" s="11"/>
      <c r="G2" s="11"/>
      <c r="H2" s="11"/>
      <c r="I2" s="11"/>
      <c r="J2" s="11"/>
      <c r="AI2" s="11"/>
      <c r="AJ2" s="11"/>
      <c r="AK2" s="11"/>
      <c r="AL2" s="11"/>
      <c r="AM2" s="11"/>
      <c r="AN2" s="11"/>
      <c r="AO2" s="11"/>
      <c r="AP2" s="11"/>
      <c r="AQ2" s="11"/>
      <c r="AR2" s="11"/>
      <c r="AS2" s="11"/>
      <c r="AT2" s="11"/>
      <c r="AU2" s="11"/>
      <c r="AV2" s="11"/>
      <c r="AW2" s="11"/>
      <c r="AX2" s="11"/>
      <c r="AY2" s="11"/>
      <c r="AZ2" s="11"/>
      <c r="BA2" s="11"/>
      <c r="BB2" s="11"/>
      <c r="BC2" s="11"/>
      <c r="BD2" s="11"/>
      <c r="BE2" s="11"/>
    </row>
    <row r="3" spans="1:57" ht="25.5">
      <c r="A3" s="11"/>
      <c r="B3" s="36" t="s">
        <v>9</v>
      </c>
      <c r="C3" s="11"/>
      <c r="D3" s="11"/>
      <c r="E3" s="11"/>
      <c r="F3" s="11"/>
      <c r="G3" s="11"/>
      <c r="H3" s="11"/>
      <c r="I3" s="11"/>
      <c r="J3" s="11"/>
      <c r="AI3" s="11"/>
      <c r="AJ3" s="11"/>
      <c r="AK3" s="11"/>
      <c r="AL3" s="11"/>
      <c r="AM3" s="11"/>
      <c r="AN3" s="11"/>
      <c r="AO3" s="11"/>
      <c r="AP3" s="11"/>
      <c r="AQ3" s="11"/>
      <c r="AR3" s="11"/>
      <c r="AS3" s="11"/>
      <c r="AT3" s="11"/>
      <c r="AU3" s="11"/>
      <c r="AV3" s="11"/>
      <c r="AW3" s="11"/>
      <c r="AX3" s="11"/>
      <c r="AY3" s="11"/>
      <c r="AZ3" s="11"/>
      <c r="BA3" s="11"/>
      <c r="BB3" s="11"/>
      <c r="BC3" s="11"/>
      <c r="BD3" s="11"/>
      <c r="BE3" s="11"/>
    </row>
    <row r="4" spans="1:57" ht="18">
      <c r="A4" s="11"/>
      <c r="B4" s="37" t="s">
        <v>10</v>
      </c>
      <c r="C4" s="11"/>
      <c r="D4" s="11"/>
      <c r="E4" s="11"/>
      <c r="F4" s="11"/>
      <c r="G4" s="11"/>
      <c r="H4" s="11"/>
      <c r="I4" s="11"/>
      <c r="J4" s="11"/>
      <c r="K4" s="12"/>
      <c r="AI4" s="11"/>
      <c r="AJ4" s="11"/>
      <c r="AK4" s="11"/>
      <c r="AL4" s="11"/>
      <c r="AM4" s="11"/>
      <c r="AN4" s="11"/>
      <c r="AO4" s="11"/>
      <c r="AP4" s="11"/>
      <c r="AQ4" s="11"/>
      <c r="AR4" s="11"/>
      <c r="AS4" s="11"/>
      <c r="AT4" s="11"/>
      <c r="AU4" s="11"/>
      <c r="AV4" s="11"/>
      <c r="AW4" s="11"/>
      <c r="AX4" s="11"/>
      <c r="AY4" s="11"/>
      <c r="AZ4" s="11"/>
      <c r="BA4" s="11"/>
      <c r="BB4" s="11"/>
      <c r="BC4" s="11"/>
      <c r="BD4" s="11"/>
      <c r="BE4" s="11"/>
    </row>
    <row r="5" spans="1:57" ht="12.75">
      <c r="A5" s="11"/>
      <c r="B5" s="38" t="s">
        <v>11</v>
      </c>
      <c r="C5" s="11"/>
      <c r="D5" s="11"/>
      <c r="E5" s="11"/>
      <c r="F5" s="11"/>
      <c r="G5" s="11"/>
      <c r="H5" s="11"/>
      <c r="I5" s="11"/>
      <c r="J5" s="11"/>
      <c r="AI5" s="11"/>
      <c r="AJ5" s="11"/>
      <c r="AK5" s="11"/>
      <c r="AL5" s="11"/>
      <c r="AM5" s="11"/>
      <c r="AN5" s="11"/>
      <c r="AO5" s="11"/>
      <c r="AP5" s="11"/>
      <c r="AQ5" s="11"/>
      <c r="AR5" s="11"/>
      <c r="AS5" s="11"/>
      <c r="AT5" s="11"/>
      <c r="AU5" s="11"/>
      <c r="AV5" s="11"/>
      <c r="AW5" s="11"/>
      <c r="AX5" s="11"/>
      <c r="AY5" s="11"/>
      <c r="AZ5" s="11"/>
      <c r="BA5" s="11"/>
      <c r="BB5" s="11"/>
      <c r="BC5" s="11"/>
      <c r="BD5" s="11"/>
      <c r="BE5" s="11"/>
    </row>
    <row r="6" spans="1:57" ht="12.75">
      <c r="A6" s="11"/>
      <c r="B6" s="11"/>
      <c r="C6" s="11"/>
      <c r="D6" s="11"/>
      <c r="E6" s="11"/>
      <c r="F6" s="11"/>
      <c r="G6" s="11"/>
      <c r="H6" s="11"/>
      <c r="I6" s="11"/>
      <c r="J6" s="11"/>
      <c r="AI6" s="11"/>
      <c r="AJ6" s="11"/>
      <c r="AK6" s="11"/>
      <c r="AL6" s="11"/>
      <c r="AM6" s="11"/>
      <c r="AN6" s="11"/>
      <c r="AO6" s="11"/>
      <c r="AP6" s="11"/>
      <c r="AQ6" s="11"/>
      <c r="AR6" s="11"/>
      <c r="AS6" s="11"/>
      <c r="AT6" s="11"/>
      <c r="AU6" s="11"/>
      <c r="AV6" s="11"/>
      <c r="AW6" s="11"/>
      <c r="AX6" s="11"/>
      <c r="AY6" s="11"/>
      <c r="AZ6" s="11"/>
      <c r="BA6" s="11"/>
      <c r="BB6" s="11"/>
      <c r="BC6" s="11"/>
      <c r="BD6" s="11"/>
      <c r="BE6" s="11"/>
    </row>
    <row r="7" spans="1:57" ht="15.75">
      <c r="A7" s="11"/>
      <c r="B7" s="39"/>
      <c r="C7" s="11"/>
      <c r="D7" s="11"/>
      <c r="E7" s="11"/>
      <c r="F7" s="11"/>
      <c r="G7" s="11"/>
      <c r="H7" s="11"/>
      <c r="I7" s="11"/>
      <c r="J7" s="11"/>
      <c r="AI7" s="11"/>
      <c r="AJ7" s="11"/>
      <c r="AK7" s="11"/>
      <c r="AL7" s="11"/>
      <c r="AM7" s="11"/>
      <c r="AN7" s="11"/>
      <c r="AO7" s="11"/>
      <c r="AP7" s="11"/>
      <c r="AQ7" s="11"/>
      <c r="AR7" s="11"/>
      <c r="AS7" s="11"/>
      <c r="AT7" s="11"/>
      <c r="AU7" s="11"/>
      <c r="AV7" s="11"/>
      <c r="AW7" s="11"/>
      <c r="AX7" s="11"/>
      <c r="AY7" s="11"/>
      <c r="AZ7" s="11"/>
      <c r="BA7" s="11"/>
      <c r="BB7" s="11"/>
      <c r="BC7" s="11"/>
      <c r="BD7" s="11"/>
      <c r="BE7" s="11"/>
    </row>
    <row r="8" spans="1:57" ht="15.75">
      <c r="A8" s="11"/>
      <c r="B8" s="39" t="s">
        <v>17</v>
      </c>
      <c r="C8" s="11"/>
      <c r="D8" s="11"/>
      <c r="E8" s="11"/>
      <c r="F8" s="11"/>
      <c r="G8" s="11"/>
      <c r="H8" s="11"/>
      <c r="I8" s="11"/>
      <c r="J8" s="11"/>
      <c r="AI8" s="11"/>
      <c r="AJ8" s="11"/>
      <c r="AK8" s="11"/>
      <c r="AL8" s="11"/>
      <c r="AM8" s="11"/>
      <c r="AN8" s="11"/>
      <c r="AO8" s="11"/>
      <c r="AP8" s="11"/>
      <c r="AQ8" s="11"/>
      <c r="AR8" s="11"/>
      <c r="AS8" s="11"/>
      <c r="AT8" s="11"/>
      <c r="AU8" s="11"/>
      <c r="AV8" s="11"/>
      <c r="AW8" s="11"/>
      <c r="AX8" s="11"/>
      <c r="AY8" s="11"/>
      <c r="AZ8" s="11"/>
      <c r="BA8" s="11"/>
      <c r="BB8" s="11"/>
      <c r="BC8" s="11"/>
      <c r="BD8" s="11"/>
      <c r="BE8" s="11"/>
    </row>
    <row r="9" spans="1:57" ht="12.75">
      <c r="A9" s="11"/>
      <c r="B9" s="40" t="s">
        <v>6</v>
      </c>
      <c r="C9" s="40"/>
      <c r="D9" s="11"/>
      <c r="E9" s="11"/>
      <c r="F9" s="11"/>
      <c r="G9" s="11"/>
      <c r="H9" s="11"/>
      <c r="I9" s="11"/>
      <c r="J9" s="11"/>
      <c r="AI9" s="11"/>
      <c r="AJ9" s="11"/>
      <c r="AK9" s="11"/>
      <c r="AL9" s="11"/>
      <c r="AM9" s="11"/>
      <c r="AN9" s="11"/>
      <c r="AO9" s="11"/>
      <c r="AP9" s="11"/>
      <c r="AQ9" s="11"/>
      <c r="AR9" s="11"/>
      <c r="AS9" s="11"/>
      <c r="AT9" s="11"/>
      <c r="AU9" s="11"/>
      <c r="AV9" s="11"/>
      <c r="AW9" s="11"/>
      <c r="AX9" s="11"/>
      <c r="AY9" s="11"/>
      <c r="AZ9" s="11"/>
      <c r="BA9" s="11"/>
      <c r="BB9" s="11"/>
      <c r="BC9" s="11"/>
      <c r="BD9" s="11"/>
      <c r="BE9" s="11"/>
    </row>
    <row r="10" spans="1:57" ht="12.75">
      <c r="A10" s="11"/>
      <c r="B10" s="40"/>
      <c r="C10" s="40"/>
      <c r="D10" s="11"/>
      <c r="E10" s="11"/>
      <c r="F10" s="11"/>
      <c r="G10" s="11"/>
      <c r="H10" s="11"/>
      <c r="I10" s="11"/>
      <c r="J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row>
    <row r="11" spans="1:57" ht="12.75">
      <c r="A11" s="11"/>
      <c r="B11" s="40"/>
      <c r="C11" s="40"/>
      <c r="D11" s="11"/>
      <c r="E11" s="11"/>
      <c r="F11" s="11"/>
      <c r="G11" s="11"/>
      <c r="H11" s="11"/>
      <c r="I11" s="11"/>
      <c r="J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row>
    <row r="12" spans="1:57" ht="20.25">
      <c r="A12" s="11"/>
      <c r="B12" s="41" t="s">
        <v>84</v>
      </c>
      <c r="C12" s="11"/>
      <c r="D12" s="11"/>
      <c r="E12" s="11"/>
      <c r="F12" s="11"/>
      <c r="G12" s="11"/>
      <c r="H12" s="11"/>
      <c r="I12" s="11"/>
      <c r="J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row>
    <row r="13" spans="1:57" ht="12.75">
      <c r="A13" s="11"/>
      <c r="B13" s="11"/>
      <c r="C13" s="11"/>
      <c r="D13" s="11"/>
      <c r="E13" s="11"/>
      <c r="F13" s="11"/>
      <c r="G13" s="11"/>
      <c r="H13" s="11"/>
      <c r="I13" s="11"/>
      <c r="J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row>
    <row r="14" spans="1:57" ht="12.75">
      <c r="A14" s="11"/>
      <c r="B14" s="11"/>
      <c r="C14" s="13" t="s">
        <v>0</v>
      </c>
      <c r="D14" s="13" t="s">
        <v>93</v>
      </c>
      <c r="E14" s="13"/>
      <c r="F14" s="13"/>
      <c r="G14" s="13"/>
      <c r="H14" s="13"/>
      <c r="I14" s="13"/>
      <c r="J14" s="13"/>
      <c r="K14" s="13"/>
      <c r="L14" s="13"/>
      <c r="M14" s="13"/>
      <c r="N14" s="13"/>
      <c r="O14" s="13"/>
      <c r="P14" s="13"/>
      <c r="Q14" s="13"/>
      <c r="AI14" s="11"/>
      <c r="AJ14" s="11"/>
      <c r="AK14" s="11"/>
      <c r="AL14" s="11"/>
      <c r="AM14" s="11"/>
      <c r="AN14" s="11"/>
      <c r="AO14" s="11"/>
      <c r="AP14" s="11"/>
      <c r="AQ14" s="11"/>
      <c r="AR14" s="11"/>
      <c r="AS14" s="11"/>
      <c r="AT14" s="11"/>
      <c r="AU14" s="11"/>
      <c r="AV14" s="11"/>
      <c r="AW14" s="11"/>
      <c r="AX14" s="11"/>
      <c r="AY14" s="11"/>
      <c r="AZ14" s="11"/>
      <c r="BA14" s="11"/>
      <c r="BB14" s="11"/>
      <c r="BC14" s="11"/>
      <c r="BD14" s="11"/>
      <c r="BE14" s="11"/>
    </row>
    <row r="15" spans="1:57" ht="12.75">
      <c r="A15" s="11"/>
      <c r="B15" s="11"/>
      <c r="C15" s="13"/>
      <c r="D15" s="13"/>
      <c r="E15" s="13"/>
      <c r="F15" s="13"/>
      <c r="G15" s="13"/>
      <c r="H15" s="13"/>
      <c r="I15" s="13"/>
      <c r="J15" s="13"/>
      <c r="K15" s="13"/>
      <c r="L15" s="13"/>
      <c r="M15" s="13"/>
      <c r="N15" s="13"/>
      <c r="O15" s="13"/>
      <c r="P15" s="13"/>
      <c r="Q15" s="13"/>
      <c r="AI15" s="11"/>
      <c r="AJ15" s="11"/>
      <c r="AK15" s="11"/>
      <c r="AL15" s="11"/>
      <c r="AM15" s="11"/>
      <c r="AN15" s="11"/>
      <c r="AO15" s="11"/>
      <c r="AP15" s="11"/>
      <c r="AQ15" s="11"/>
      <c r="AR15" s="11"/>
      <c r="AS15" s="11"/>
      <c r="AT15" s="11"/>
      <c r="AU15" s="11"/>
      <c r="AV15" s="11"/>
      <c r="AW15" s="11"/>
      <c r="AX15" s="11"/>
      <c r="AY15" s="11"/>
      <c r="AZ15" s="11"/>
      <c r="BA15" s="11"/>
      <c r="BB15" s="11"/>
      <c r="BC15" s="11"/>
      <c r="BD15" s="11"/>
      <c r="BE15" s="11"/>
    </row>
    <row r="16" spans="1:57" ht="11.25" customHeight="1">
      <c r="A16" s="11"/>
      <c r="B16" s="11"/>
      <c r="C16" s="11"/>
      <c r="D16" s="11"/>
      <c r="E16" s="11"/>
      <c r="F16" s="11"/>
      <c r="G16" s="11"/>
      <c r="H16" s="11"/>
      <c r="I16" s="11"/>
      <c r="J16" s="11"/>
      <c r="AC16" s="13" t="s">
        <v>73</v>
      </c>
      <c r="AF16" s="13" t="s">
        <v>73</v>
      </c>
      <c r="AH16" s="13"/>
      <c r="AI16" s="11"/>
      <c r="AJ16" s="11"/>
      <c r="AK16" s="11"/>
      <c r="AL16" s="11"/>
      <c r="AM16" s="11"/>
      <c r="AN16" s="11"/>
      <c r="AO16" s="11"/>
      <c r="AP16" s="11"/>
      <c r="AQ16" s="11"/>
      <c r="AR16" s="11"/>
      <c r="AS16" s="11"/>
      <c r="AT16" s="11"/>
      <c r="AU16" s="11"/>
      <c r="AV16" s="11"/>
      <c r="AW16" s="42" t="s">
        <v>76</v>
      </c>
      <c r="AX16" s="11"/>
      <c r="AY16" s="11"/>
      <c r="AZ16" s="13" t="s">
        <v>76</v>
      </c>
      <c r="BA16" s="13"/>
      <c r="BB16" s="13"/>
      <c r="BC16" s="13"/>
      <c r="BD16" s="11"/>
      <c r="BE16" s="11"/>
    </row>
    <row r="17" spans="1:57" ht="9" customHeight="1">
      <c r="A17" s="11"/>
      <c r="B17" s="11"/>
      <c r="C17" s="11"/>
      <c r="D17" s="11"/>
      <c r="E17" s="11"/>
      <c r="F17" s="40"/>
      <c r="G17" s="14"/>
      <c r="H17" s="13"/>
      <c r="I17" s="13"/>
      <c r="J17" s="40"/>
      <c r="K17" s="14"/>
      <c r="M17" s="11" t="s">
        <v>56</v>
      </c>
      <c r="Q17" s="11" t="s">
        <v>54</v>
      </c>
      <c r="R17" s="15" t="s">
        <v>55</v>
      </c>
      <c r="AI17" s="11"/>
      <c r="AJ17" s="11"/>
      <c r="AK17" s="11"/>
      <c r="AL17" s="11" t="s">
        <v>54</v>
      </c>
      <c r="AM17" s="73" t="s">
        <v>57</v>
      </c>
      <c r="AN17" s="11"/>
      <c r="AO17" s="11"/>
      <c r="AP17" s="11"/>
      <c r="AQ17" s="11"/>
      <c r="AR17" s="11"/>
      <c r="AS17" s="11"/>
      <c r="AT17" s="11"/>
      <c r="AU17" s="11"/>
      <c r="AV17" s="11"/>
      <c r="AW17" s="11"/>
      <c r="AX17" s="11"/>
      <c r="AY17" s="11"/>
      <c r="AZ17" s="11"/>
      <c r="BA17" s="11"/>
      <c r="BB17" s="11"/>
      <c r="BC17" s="11"/>
      <c r="BD17" s="11"/>
      <c r="BE17" s="11"/>
    </row>
    <row r="18" spans="1:57" ht="50.25" customHeight="1">
      <c r="A18" s="11"/>
      <c r="B18" s="11"/>
      <c r="C18" s="11"/>
      <c r="D18" s="11"/>
      <c r="E18" s="11"/>
      <c r="F18" s="11"/>
      <c r="G18" s="14" t="s">
        <v>37</v>
      </c>
      <c r="H18" s="14" t="s">
        <v>38</v>
      </c>
      <c r="I18" s="17" t="s">
        <v>40</v>
      </c>
      <c r="J18" s="17" t="s">
        <v>58</v>
      </c>
      <c r="K18" s="16" t="s">
        <v>41</v>
      </c>
      <c r="L18" s="16" t="s">
        <v>42</v>
      </c>
      <c r="M18" s="16" t="s">
        <v>77</v>
      </c>
      <c r="N18" s="16" t="s">
        <v>78</v>
      </c>
      <c r="O18" s="17" t="s">
        <v>77</v>
      </c>
      <c r="P18" s="17" t="s">
        <v>78</v>
      </c>
      <c r="Q18" s="18" t="s">
        <v>43</v>
      </c>
      <c r="R18" s="18" t="s">
        <v>44</v>
      </c>
      <c r="S18" s="13" t="s">
        <v>45</v>
      </c>
      <c r="T18" s="13" t="s">
        <v>46</v>
      </c>
      <c r="U18" s="13" t="s">
        <v>47</v>
      </c>
      <c r="V18" s="13" t="s">
        <v>49</v>
      </c>
      <c r="W18" s="16" t="s">
        <v>48</v>
      </c>
      <c r="X18" s="13" t="s">
        <v>50</v>
      </c>
      <c r="Y18" s="13" t="s">
        <v>51</v>
      </c>
      <c r="Z18" s="18" t="s">
        <v>52</v>
      </c>
      <c r="AA18" s="18" t="s">
        <v>53</v>
      </c>
      <c r="AB18" s="18"/>
      <c r="AC18" s="19" t="s">
        <v>75</v>
      </c>
      <c r="AD18" s="19" t="s">
        <v>75</v>
      </c>
      <c r="AE18" s="19"/>
      <c r="AF18" s="19" t="s">
        <v>75</v>
      </c>
      <c r="AG18" s="19"/>
      <c r="AH18" s="19" t="s">
        <v>74</v>
      </c>
      <c r="AI18" s="19" t="s">
        <v>75</v>
      </c>
      <c r="AJ18" s="19"/>
      <c r="AK18" s="11"/>
      <c r="AL18" s="18" t="s">
        <v>43</v>
      </c>
      <c r="AM18" s="18" t="s">
        <v>44</v>
      </c>
      <c r="AN18" s="13" t="s">
        <v>45</v>
      </c>
      <c r="AO18" s="13" t="s">
        <v>46</v>
      </c>
      <c r="AP18" s="13" t="s">
        <v>47</v>
      </c>
      <c r="AQ18" s="13" t="s">
        <v>49</v>
      </c>
      <c r="AR18" s="13" t="s">
        <v>48</v>
      </c>
      <c r="AS18" s="13" t="s">
        <v>50</v>
      </c>
      <c r="AT18" s="13" t="s">
        <v>51</v>
      </c>
      <c r="AU18" s="18" t="s">
        <v>52</v>
      </c>
      <c r="AV18" s="18" t="s">
        <v>53</v>
      </c>
      <c r="AW18" s="19" t="s">
        <v>75</v>
      </c>
      <c r="AX18" s="19" t="s">
        <v>74</v>
      </c>
      <c r="AY18" s="19"/>
      <c r="AZ18" s="19" t="s">
        <v>75</v>
      </c>
      <c r="BA18" s="19"/>
      <c r="BB18" s="19" t="s">
        <v>74</v>
      </c>
      <c r="BC18" s="19"/>
      <c r="BD18" s="19" t="s">
        <v>75</v>
      </c>
      <c r="BE18" s="11"/>
    </row>
    <row r="19" spans="1:57" ht="15.75">
      <c r="A19" s="42"/>
      <c r="B19" s="40"/>
      <c r="C19" s="11"/>
      <c r="D19" s="39" t="s">
        <v>92</v>
      </c>
      <c r="E19" s="11"/>
      <c r="F19" s="28" t="s">
        <v>39</v>
      </c>
      <c r="G19" s="74">
        <v>200</v>
      </c>
      <c r="H19" s="75">
        <v>2000</v>
      </c>
      <c r="I19" s="76">
        <v>2.4</v>
      </c>
      <c r="J19" s="77">
        <v>12</v>
      </c>
      <c r="K19" s="20">
        <f aca="true" t="shared" si="0" ref="K19:K33">G19/H19</f>
        <v>0.1</v>
      </c>
      <c r="L19" s="21">
        <f aca="true" t="shared" si="1" ref="L19:L33">I19/J19</f>
        <v>0.19999999999999998</v>
      </c>
      <c r="M19" s="22">
        <f aca="true" t="shared" si="2" ref="M19:M33">K19-1.96*((K19*(1-K19)/H19)^0.5)</f>
        <v>0.08685192029230124</v>
      </c>
      <c r="N19" s="23">
        <f aca="true" t="shared" si="3" ref="N19:N33">K19+1.96*((K19*(1-K19)/H19)^0.5)</f>
        <v>0.11314807970769877</v>
      </c>
      <c r="O19" s="23">
        <f>M19</f>
        <v>0.08685192029230124</v>
      </c>
      <c r="P19" s="23">
        <f>N19</f>
        <v>0.11314807970769877</v>
      </c>
      <c r="Q19" s="22">
        <f aca="true" t="shared" si="4" ref="Q19:Q33">K19-1.225*((K19*(1-K19)/H19)^0.5)</f>
        <v>0.09178245018268828</v>
      </c>
      <c r="R19" s="23">
        <f aca="true" t="shared" si="5" ref="R19:R33">K19+1.225*((K19*(1-K19)/H19)^0.5)</f>
        <v>0.10821754981731173</v>
      </c>
      <c r="S19" s="24">
        <f aca="true" t="shared" si="6" ref="S19:S33">Q19*H19</f>
        <v>183.56490036537656</v>
      </c>
      <c r="T19" s="24">
        <f aca="true" t="shared" si="7" ref="T19:T33">R19*H19</f>
        <v>216.43509963462347</v>
      </c>
      <c r="U19" s="25">
        <f aca="true" t="shared" si="8" ref="U19:U33">S19*(I19/G19)</f>
        <v>2.202778804384519</v>
      </c>
      <c r="V19" s="25">
        <f aca="true" t="shared" si="9" ref="V19:V33">T19*(I19/G19)</f>
        <v>2.597221195615482</v>
      </c>
      <c r="W19" s="26">
        <f aca="true" t="shared" si="10" ref="W19:W33">J19/G19</f>
        <v>0.06</v>
      </c>
      <c r="X19" s="25">
        <f aca="true" t="shared" si="11" ref="X19:X33">W19-1.225*((W19*(1-W19)/G19)^0.5)</f>
        <v>0.039428751860910334</v>
      </c>
      <c r="Y19" s="25">
        <f aca="true" t="shared" si="12" ref="Y19:Y33">W19+1.225*((W19*(1-W19)/G19)^0.5)</f>
        <v>0.08057124813908967</v>
      </c>
      <c r="Z19" s="25">
        <f aca="true" t="shared" si="13" ref="Z19:Z33">U19/(S19*W19)</f>
        <v>0.20000000000000004</v>
      </c>
      <c r="AA19" s="25">
        <f aca="true" t="shared" si="14" ref="AA19:AA33">V19/(T19/W19)</f>
        <v>0.00072</v>
      </c>
      <c r="AB19" s="25"/>
      <c r="AC19" s="27">
        <f aca="true" t="shared" si="15" ref="AC19:AC33">V19/(T19*X19)</f>
        <v>0.30434643334213174</v>
      </c>
      <c r="AD19" s="27">
        <f aca="true" t="shared" si="16" ref="AD19:AD33">U19/(S19*Y19)</f>
        <v>0.1489365037424327</v>
      </c>
      <c r="AE19" s="28" t="s">
        <v>39</v>
      </c>
      <c r="AF19" s="29">
        <f>AI19</f>
        <v>0.30434643334213174</v>
      </c>
      <c r="AG19" s="29">
        <f>(AF19+AH19)/2</f>
        <v>0.22664146854228223</v>
      </c>
      <c r="AH19" s="27">
        <f>AD19</f>
        <v>0.1489365037424327</v>
      </c>
      <c r="AI19" s="27">
        <f>AC19</f>
        <v>0.30434643334213174</v>
      </c>
      <c r="AJ19" s="27"/>
      <c r="AK19" s="28"/>
      <c r="AL19" s="30">
        <f aca="true" t="shared" si="17" ref="AL19:AL33">K19-1.0155*((K19*(1-K19)/H19)^0.5)</f>
        <v>0.0931878189065469</v>
      </c>
      <c r="AM19" s="78">
        <f aca="true" t="shared" si="18" ref="AM19:AM33">K19+1.015*((K19*(1-K19)/H19)^0.5)</f>
        <v>0.10680882699148686</v>
      </c>
      <c r="AN19" s="24">
        <f aca="true" t="shared" si="19" ref="AN19:AN33">AL19*H19</f>
        <v>186.3756378130938</v>
      </c>
      <c r="AO19" s="24">
        <f aca="true" t="shared" si="20" ref="AO19:AO33">AM19*H19</f>
        <v>213.6176539829737</v>
      </c>
      <c r="AP19" s="25">
        <f aca="true" t="shared" si="21" ref="AP19:AP33">AN19*(I19/G19)</f>
        <v>2.2365076537571253</v>
      </c>
      <c r="AQ19" s="25">
        <f aca="true" t="shared" si="22" ref="AQ19:AQ33">AO19*(I19/G19)</f>
        <v>2.5634118477956847</v>
      </c>
      <c r="AR19" s="25">
        <f aca="true" t="shared" si="23" ref="AR19:AR33">J19/G19</f>
        <v>0.06</v>
      </c>
      <c r="AS19" s="25">
        <f aca="true" t="shared" si="24" ref="AS19:AS33">AR19-1.015*((AR19*(1-AR19)/G19)^0.5)</f>
        <v>0.04295525154189714</v>
      </c>
      <c r="AT19" s="25">
        <f aca="true" t="shared" si="25" ref="AT19:AT33">AR19+1.015*((AR19*(1-AR19)/G19)^0.5)</f>
        <v>0.07704474845810286</v>
      </c>
      <c r="AU19" s="25">
        <f aca="true" t="shared" si="26" ref="AU19:AU33">AP19/(AN19*AR19)</f>
        <v>0.19999999999999998</v>
      </c>
      <c r="AV19" s="25">
        <f aca="true" t="shared" si="27" ref="AV19:AV33">AQ19/(AO19/AR19)</f>
        <v>0.0007199999999999999</v>
      </c>
      <c r="AW19" s="27">
        <f aca="true" t="shared" si="28" ref="AW19:AW33">AQ19/(AO19*AS19)</f>
        <v>0.2793604872339205</v>
      </c>
      <c r="AX19" s="27">
        <f aca="true" t="shared" si="29" ref="AX19:AX33">AP19/(AN19*AT19)</f>
        <v>0.15575363980227194</v>
      </c>
      <c r="AY19" s="28" t="s">
        <v>39</v>
      </c>
      <c r="AZ19" s="27">
        <f>BD19</f>
        <v>0.2793604872339205</v>
      </c>
      <c r="BA19" s="27">
        <f>(AZ19+BB19)/2</f>
        <v>0.21755706351809623</v>
      </c>
      <c r="BB19" s="79">
        <f>AX19</f>
        <v>0.15575363980227194</v>
      </c>
      <c r="BC19" s="79">
        <f>(BB19+BD19)/2</f>
        <v>0.21755706351809623</v>
      </c>
      <c r="BD19" s="79">
        <f>AW19</f>
        <v>0.2793604872339205</v>
      </c>
      <c r="BE19" s="11"/>
    </row>
    <row r="20" spans="1:57" ht="15.75">
      <c r="A20" s="42"/>
      <c r="B20" s="40"/>
      <c r="C20" s="11"/>
      <c r="D20" s="39" t="s">
        <v>91</v>
      </c>
      <c r="E20" s="11"/>
      <c r="F20" s="28" t="s">
        <v>59</v>
      </c>
      <c r="G20" s="74">
        <v>100</v>
      </c>
      <c r="H20" s="75">
        <v>2000</v>
      </c>
      <c r="I20" s="76">
        <v>2</v>
      </c>
      <c r="J20" s="77">
        <v>24</v>
      </c>
      <c r="K20" s="20">
        <f t="shared" si="0"/>
        <v>0.05</v>
      </c>
      <c r="L20" s="21">
        <f t="shared" si="1"/>
        <v>0.08333333333333333</v>
      </c>
      <c r="M20" s="22">
        <f t="shared" si="2"/>
        <v>0.040448141542087215</v>
      </c>
      <c r="N20" s="23">
        <f t="shared" si="3"/>
        <v>0.05955185845791279</v>
      </c>
      <c r="O20" s="23">
        <f aca="true" t="shared" si="30" ref="O20:O33">M20</f>
        <v>0.040448141542087215</v>
      </c>
      <c r="P20" s="23">
        <f aca="true" t="shared" si="31" ref="P20:P33">N20</f>
        <v>0.05955185845791279</v>
      </c>
      <c r="Q20" s="22">
        <f t="shared" si="4"/>
        <v>0.04403008846380451</v>
      </c>
      <c r="R20" s="23">
        <f t="shared" si="5"/>
        <v>0.055969911536195495</v>
      </c>
      <c r="S20" s="24">
        <f t="shared" si="6"/>
        <v>88.06017692760902</v>
      </c>
      <c r="T20" s="24">
        <f t="shared" si="7"/>
        <v>111.939823072391</v>
      </c>
      <c r="U20" s="25">
        <f t="shared" si="8"/>
        <v>1.7612035385521805</v>
      </c>
      <c r="V20" s="25">
        <f t="shared" si="9"/>
        <v>2.2387964614478197</v>
      </c>
      <c r="W20" s="26">
        <f t="shared" si="10"/>
        <v>0.24</v>
      </c>
      <c r="X20" s="25">
        <f t="shared" si="11"/>
        <v>0.18768231656504655</v>
      </c>
      <c r="Y20" s="25">
        <f t="shared" si="12"/>
        <v>0.2923176834349534</v>
      </c>
      <c r="Z20" s="25">
        <f t="shared" si="13"/>
        <v>0.08333333333333334</v>
      </c>
      <c r="AA20" s="25">
        <f t="shared" si="14"/>
        <v>0.0048</v>
      </c>
      <c r="AB20" s="25"/>
      <c r="AC20" s="27">
        <f t="shared" si="15"/>
        <v>0.10656304955117303</v>
      </c>
      <c r="AD20" s="27">
        <f t="shared" si="16"/>
        <v>0.06841871406814978</v>
      </c>
      <c r="AE20" s="28" t="s">
        <v>59</v>
      </c>
      <c r="AF20" s="29">
        <f aca="true" t="shared" si="32" ref="AF20:AF33">AI20</f>
        <v>0.10656304955117303</v>
      </c>
      <c r="AG20" s="29">
        <f aca="true" t="shared" si="33" ref="AG20:AG33">(AF20+AH20)/2</f>
        <v>0.08749088180966141</v>
      </c>
      <c r="AH20" s="27">
        <f aca="true" t="shared" si="34" ref="AH20:AH33">AD20</f>
        <v>0.06841871406814978</v>
      </c>
      <c r="AI20" s="27">
        <f aca="true" t="shared" si="35" ref="AI20:AI33">AC20</f>
        <v>0.10656304955117303</v>
      </c>
      <c r="AJ20" s="27"/>
      <c r="AK20" s="28"/>
      <c r="AL20" s="30">
        <f t="shared" si="17"/>
        <v>0.04505106517142325</v>
      </c>
      <c r="AM20" s="78">
        <f t="shared" si="18"/>
        <v>0.05494649812999055</v>
      </c>
      <c r="AN20" s="24">
        <f t="shared" si="19"/>
        <v>90.10213034284651</v>
      </c>
      <c r="AO20" s="24">
        <f t="shared" si="20"/>
        <v>109.8929962599811</v>
      </c>
      <c r="AP20" s="25">
        <f t="shared" si="21"/>
        <v>1.8020426068569302</v>
      </c>
      <c r="AQ20" s="25">
        <f t="shared" si="22"/>
        <v>2.197859925199622</v>
      </c>
      <c r="AR20" s="25">
        <f t="shared" si="23"/>
        <v>0.24</v>
      </c>
      <c r="AS20" s="25">
        <f t="shared" si="24"/>
        <v>0.19665106229675286</v>
      </c>
      <c r="AT20" s="25">
        <f t="shared" si="25"/>
        <v>0.2833489377032471</v>
      </c>
      <c r="AU20" s="25">
        <f t="shared" si="26"/>
        <v>0.08333333333333333</v>
      </c>
      <c r="AV20" s="25">
        <f t="shared" si="27"/>
        <v>0.0048</v>
      </c>
      <c r="AW20" s="27">
        <f t="shared" si="28"/>
        <v>0.10170298480167551</v>
      </c>
      <c r="AX20" s="27">
        <f t="shared" si="29"/>
        <v>0.07058434791432361</v>
      </c>
      <c r="AY20" s="28" t="s">
        <v>59</v>
      </c>
      <c r="AZ20" s="27">
        <f aca="true" t="shared" si="36" ref="AZ20:AZ33">BD20</f>
        <v>0.10170298480167551</v>
      </c>
      <c r="BA20" s="27">
        <f aca="true" t="shared" si="37" ref="BA20:BA33">(AZ20+BB20)/2</f>
        <v>0.08614366635799955</v>
      </c>
      <c r="BB20" s="79">
        <f aca="true" t="shared" si="38" ref="BB20:BB33">AX20</f>
        <v>0.07058434791432361</v>
      </c>
      <c r="BC20" s="79">
        <f aca="true" t="shared" si="39" ref="BC20:BC33">(BB20+BD20)/2</f>
        <v>0.08614366635799955</v>
      </c>
      <c r="BD20" s="79">
        <f aca="true" t="shared" si="40" ref="BD20:BD33">AW20</f>
        <v>0.10170298480167551</v>
      </c>
      <c r="BE20" s="11"/>
    </row>
    <row r="21" spans="1:57" ht="12.75">
      <c r="A21" s="42"/>
      <c r="B21" s="40"/>
      <c r="C21" s="11"/>
      <c r="D21" s="11"/>
      <c r="E21" s="11"/>
      <c r="F21" s="28" t="s">
        <v>60</v>
      </c>
      <c r="G21" s="74">
        <v>100</v>
      </c>
      <c r="H21" s="75">
        <v>3000</v>
      </c>
      <c r="I21" s="76">
        <v>2</v>
      </c>
      <c r="J21" s="77">
        <v>12</v>
      </c>
      <c r="K21" s="20">
        <f t="shared" si="0"/>
        <v>0.03333333333333333</v>
      </c>
      <c r="L21" s="21">
        <f t="shared" si="1"/>
        <v>0.16666666666666666</v>
      </c>
      <c r="M21" s="22">
        <f t="shared" si="2"/>
        <v>0.026909811742365522</v>
      </c>
      <c r="N21" s="23">
        <f t="shared" si="3"/>
        <v>0.039756854924301144</v>
      </c>
      <c r="O21" s="23">
        <f t="shared" si="30"/>
        <v>0.026909811742365522</v>
      </c>
      <c r="P21" s="23">
        <f t="shared" si="31"/>
        <v>0.039756854924301144</v>
      </c>
      <c r="Q21" s="22">
        <f t="shared" si="4"/>
        <v>0.02931863233897845</v>
      </c>
      <c r="R21" s="23">
        <f t="shared" si="5"/>
        <v>0.03734803432768821</v>
      </c>
      <c r="S21" s="24">
        <f t="shared" si="6"/>
        <v>87.95589701693535</v>
      </c>
      <c r="T21" s="24">
        <f t="shared" si="7"/>
        <v>112.04410298306463</v>
      </c>
      <c r="U21" s="25">
        <f t="shared" si="8"/>
        <v>1.7591179403387072</v>
      </c>
      <c r="V21" s="25">
        <f t="shared" si="9"/>
        <v>2.240882059661293</v>
      </c>
      <c r="W21" s="32">
        <f t="shared" si="10"/>
        <v>0.12</v>
      </c>
      <c r="X21" s="25">
        <f t="shared" si="11"/>
        <v>0.08019221181728378</v>
      </c>
      <c r="Y21" s="25">
        <f t="shared" si="12"/>
        <v>0.1598077881827162</v>
      </c>
      <c r="Z21" s="25">
        <f t="shared" si="13"/>
        <v>0.16666666666666669</v>
      </c>
      <c r="AA21" s="25">
        <f t="shared" si="14"/>
        <v>0.0024000000000000002</v>
      </c>
      <c r="AB21" s="25"/>
      <c r="AC21" s="27">
        <f t="shared" si="15"/>
        <v>0.24940077779086042</v>
      </c>
      <c r="AD21" s="27">
        <f t="shared" si="16"/>
        <v>0.12515034609660577</v>
      </c>
      <c r="AE21" s="28" t="s">
        <v>60</v>
      </c>
      <c r="AF21" s="29">
        <f t="shared" si="32"/>
        <v>0.24940077779086042</v>
      </c>
      <c r="AG21" s="29">
        <f t="shared" si="33"/>
        <v>0.1872755619437331</v>
      </c>
      <c r="AH21" s="27">
        <f t="shared" si="34"/>
        <v>0.12515034609660577</v>
      </c>
      <c r="AI21" s="27">
        <f t="shared" si="35"/>
        <v>0.24940077779086042</v>
      </c>
      <c r="AJ21" s="27"/>
      <c r="AK21" s="28"/>
      <c r="AL21" s="30">
        <f t="shared" si="17"/>
        <v>0.03000522814168649</v>
      </c>
      <c r="AM21" s="78">
        <f t="shared" si="18"/>
        <v>0.03665979987151309</v>
      </c>
      <c r="AN21" s="24">
        <f t="shared" si="19"/>
        <v>90.01568442505948</v>
      </c>
      <c r="AO21" s="24">
        <f t="shared" si="20"/>
        <v>109.97939961453928</v>
      </c>
      <c r="AP21" s="25">
        <f t="shared" si="21"/>
        <v>1.8003136885011894</v>
      </c>
      <c r="AQ21" s="25">
        <f t="shared" si="22"/>
        <v>2.1995879922907857</v>
      </c>
      <c r="AR21" s="25">
        <f t="shared" si="23"/>
        <v>0.12</v>
      </c>
      <c r="AS21" s="25">
        <f t="shared" si="24"/>
        <v>0.087016404077178</v>
      </c>
      <c r="AT21" s="25">
        <f t="shared" si="25"/>
        <v>0.15298359592282199</v>
      </c>
      <c r="AU21" s="25">
        <f t="shared" si="26"/>
        <v>0.16666666666666666</v>
      </c>
      <c r="AV21" s="25">
        <f t="shared" si="27"/>
        <v>0.0024000000000000002</v>
      </c>
      <c r="AW21" s="27">
        <f t="shared" si="28"/>
        <v>0.2298417202147457</v>
      </c>
      <c r="AX21" s="27">
        <f t="shared" si="29"/>
        <v>0.1307329709395098</v>
      </c>
      <c r="AY21" s="28" t="s">
        <v>60</v>
      </c>
      <c r="AZ21" s="27">
        <f t="shared" si="36"/>
        <v>0.2298417202147457</v>
      </c>
      <c r="BA21" s="27">
        <f t="shared" si="37"/>
        <v>0.18028734557712775</v>
      </c>
      <c r="BB21" s="79">
        <f t="shared" si="38"/>
        <v>0.1307329709395098</v>
      </c>
      <c r="BC21" s="79">
        <f t="shared" si="39"/>
        <v>0.18028734557712775</v>
      </c>
      <c r="BD21" s="79">
        <f t="shared" si="40"/>
        <v>0.2298417202147457</v>
      </c>
      <c r="BE21" s="11"/>
    </row>
    <row r="22" spans="1:57" ht="12.75">
      <c r="A22" s="42"/>
      <c r="B22" s="40"/>
      <c r="C22" s="11"/>
      <c r="D22" s="11"/>
      <c r="E22" s="11"/>
      <c r="F22" s="28" t="s">
        <v>61</v>
      </c>
      <c r="G22" s="74">
        <v>100</v>
      </c>
      <c r="H22" s="75">
        <v>3000</v>
      </c>
      <c r="I22" s="76">
        <v>2</v>
      </c>
      <c r="J22" s="77">
        <v>12</v>
      </c>
      <c r="K22" s="20">
        <f t="shared" si="0"/>
        <v>0.03333333333333333</v>
      </c>
      <c r="L22" s="21">
        <f t="shared" si="1"/>
        <v>0.16666666666666666</v>
      </c>
      <c r="M22" s="22">
        <f t="shared" si="2"/>
        <v>0.026909811742365522</v>
      </c>
      <c r="N22" s="23">
        <f t="shared" si="3"/>
        <v>0.039756854924301144</v>
      </c>
      <c r="O22" s="23">
        <f t="shared" si="30"/>
        <v>0.026909811742365522</v>
      </c>
      <c r="P22" s="23">
        <f t="shared" si="31"/>
        <v>0.039756854924301144</v>
      </c>
      <c r="Q22" s="22">
        <f t="shared" si="4"/>
        <v>0.02931863233897845</v>
      </c>
      <c r="R22" s="23">
        <f t="shared" si="5"/>
        <v>0.03734803432768821</v>
      </c>
      <c r="S22" s="24">
        <f t="shared" si="6"/>
        <v>87.95589701693535</v>
      </c>
      <c r="T22" s="24">
        <f t="shared" si="7"/>
        <v>112.04410298306463</v>
      </c>
      <c r="U22" s="25">
        <f t="shared" si="8"/>
        <v>1.7591179403387072</v>
      </c>
      <c r="V22" s="25">
        <f t="shared" si="9"/>
        <v>2.240882059661293</v>
      </c>
      <c r="W22" s="26">
        <f t="shared" si="10"/>
        <v>0.12</v>
      </c>
      <c r="X22" s="25">
        <f t="shared" si="11"/>
        <v>0.08019221181728378</v>
      </c>
      <c r="Y22" s="25">
        <f t="shared" si="12"/>
        <v>0.1598077881827162</v>
      </c>
      <c r="Z22" s="25">
        <f t="shared" si="13"/>
        <v>0.16666666666666669</v>
      </c>
      <c r="AA22" s="25">
        <f t="shared" si="14"/>
        <v>0.0024000000000000002</v>
      </c>
      <c r="AB22" s="25"/>
      <c r="AC22" s="27">
        <f t="shared" si="15"/>
        <v>0.24940077779086042</v>
      </c>
      <c r="AD22" s="27">
        <f t="shared" si="16"/>
        <v>0.12515034609660577</v>
      </c>
      <c r="AE22" s="28" t="s">
        <v>61</v>
      </c>
      <c r="AF22" s="29">
        <f t="shared" si="32"/>
        <v>0.24940077779086042</v>
      </c>
      <c r="AG22" s="29">
        <f t="shared" si="33"/>
        <v>0.1872755619437331</v>
      </c>
      <c r="AH22" s="27">
        <f t="shared" si="34"/>
        <v>0.12515034609660577</v>
      </c>
      <c r="AI22" s="27">
        <f t="shared" si="35"/>
        <v>0.24940077779086042</v>
      </c>
      <c r="AJ22" s="27"/>
      <c r="AK22" s="28"/>
      <c r="AL22" s="30">
        <f t="shared" si="17"/>
        <v>0.03000522814168649</v>
      </c>
      <c r="AM22" s="78">
        <f t="shared" si="18"/>
        <v>0.03665979987151309</v>
      </c>
      <c r="AN22" s="24">
        <f t="shared" si="19"/>
        <v>90.01568442505948</v>
      </c>
      <c r="AO22" s="24">
        <f t="shared" si="20"/>
        <v>109.97939961453928</v>
      </c>
      <c r="AP22" s="25">
        <f t="shared" si="21"/>
        <v>1.8003136885011894</v>
      </c>
      <c r="AQ22" s="25">
        <f t="shared" si="22"/>
        <v>2.1995879922907857</v>
      </c>
      <c r="AR22" s="25">
        <f t="shared" si="23"/>
        <v>0.12</v>
      </c>
      <c r="AS22" s="25">
        <f t="shared" si="24"/>
        <v>0.087016404077178</v>
      </c>
      <c r="AT22" s="25">
        <f t="shared" si="25"/>
        <v>0.15298359592282199</v>
      </c>
      <c r="AU22" s="25">
        <f t="shared" si="26"/>
        <v>0.16666666666666666</v>
      </c>
      <c r="AV22" s="25">
        <f t="shared" si="27"/>
        <v>0.0024000000000000002</v>
      </c>
      <c r="AW22" s="27">
        <f t="shared" si="28"/>
        <v>0.2298417202147457</v>
      </c>
      <c r="AX22" s="27">
        <f t="shared" si="29"/>
        <v>0.1307329709395098</v>
      </c>
      <c r="AY22" s="28" t="s">
        <v>61</v>
      </c>
      <c r="AZ22" s="27">
        <f t="shared" si="36"/>
        <v>0.2298417202147457</v>
      </c>
      <c r="BA22" s="27">
        <f t="shared" si="37"/>
        <v>0.18028734557712775</v>
      </c>
      <c r="BB22" s="79">
        <f t="shared" si="38"/>
        <v>0.1307329709395098</v>
      </c>
      <c r="BC22" s="79">
        <f t="shared" si="39"/>
        <v>0.18028734557712775</v>
      </c>
      <c r="BD22" s="79">
        <f t="shared" si="40"/>
        <v>0.2298417202147457</v>
      </c>
      <c r="BE22" s="11"/>
    </row>
    <row r="23" spans="1:57" ht="12.75">
      <c r="A23" s="42"/>
      <c r="B23" s="40"/>
      <c r="C23" s="11"/>
      <c r="D23" s="11"/>
      <c r="E23" s="11"/>
      <c r="F23" s="28" t="s">
        <v>62</v>
      </c>
      <c r="G23" s="74">
        <v>200</v>
      </c>
      <c r="H23" s="75">
        <v>3000</v>
      </c>
      <c r="I23" s="76">
        <v>3</v>
      </c>
      <c r="J23" s="77">
        <v>12</v>
      </c>
      <c r="K23" s="20">
        <f t="shared" si="0"/>
        <v>0.06666666666666667</v>
      </c>
      <c r="L23" s="21">
        <f t="shared" si="1"/>
        <v>0.25</v>
      </c>
      <c r="M23" s="22">
        <f t="shared" si="2"/>
        <v>0.057740433999430754</v>
      </c>
      <c r="N23" s="23">
        <f t="shared" si="3"/>
        <v>0.07559289933390258</v>
      </c>
      <c r="O23" s="23">
        <f t="shared" si="30"/>
        <v>0.057740433999430754</v>
      </c>
      <c r="P23" s="23">
        <f t="shared" si="31"/>
        <v>0.07559289933390258</v>
      </c>
      <c r="Q23" s="22">
        <f t="shared" si="4"/>
        <v>0.06108777124964422</v>
      </c>
      <c r="R23" s="23">
        <f t="shared" si="5"/>
        <v>0.07224556208368911</v>
      </c>
      <c r="S23" s="24">
        <f t="shared" si="6"/>
        <v>183.26331374893266</v>
      </c>
      <c r="T23" s="24">
        <f t="shared" si="7"/>
        <v>216.73668625106734</v>
      </c>
      <c r="U23" s="25">
        <f t="shared" si="8"/>
        <v>2.7489497062339896</v>
      </c>
      <c r="V23" s="25">
        <f t="shared" si="9"/>
        <v>3.25105029376601</v>
      </c>
      <c r="W23" s="26">
        <f t="shared" si="10"/>
        <v>0.06</v>
      </c>
      <c r="X23" s="25">
        <f t="shared" si="11"/>
        <v>0.039428751860910334</v>
      </c>
      <c r="Y23" s="25">
        <f t="shared" si="12"/>
        <v>0.08057124813908967</v>
      </c>
      <c r="Z23" s="25">
        <f t="shared" si="13"/>
        <v>0.25</v>
      </c>
      <c r="AA23" s="25">
        <f t="shared" si="14"/>
        <v>0.0008999999999999999</v>
      </c>
      <c r="AB23" s="25"/>
      <c r="AC23" s="27">
        <f t="shared" si="15"/>
        <v>0.3804330416776647</v>
      </c>
      <c r="AD23" s="27">
        <f t="shared" si="16"/>
        <v>0.18617062967804082</v>
      </c>
      <c r="AE23" s="28" t="s">
        <v>62</v>
      </c>
      <c r="AF23" s="29">
        <f t="shared" si="32"/>
        <v>0.3804330416776647</v>
      </c>
      <c r="AG23" s="29">
        <f t="shared" si="33"/>
        <v>0.2833018356778527</v>
      </c>
      <c r="AH23" s="27">
        <f t="shared" si="34"/>
        <v>0.18617062967804082</v>
      </c>
      <c r="AI23" s="27">
        <f t="shared" si="35"/>
        <v>0.3804330416776647</v>
      </c>
      <c r="AJ23" s="27"/>
      <c r="AK23" s="28"/>
      <c r="AL23" s="30">
        <f t="shared" si="17"/>
        <v>0.06204187622096357</v>
      </c>
      <c r="AM23" s="78">
        <f t="shared" si="18"/>
        <v>0.07128918001219955</v>
      </c>
      <c r="AN23" s="24">
        <f t="shared" si="19"/>
        <v>186.1256286628907</v>
      </c>
      <c r="AO23" s="24">
        <f t="shared" si="20"/>
        <v>213.86754003659865</v>
      </c>
      <c r="AP23" s="25">
        <f t="shared" si="21"/>
        <v>2.7918844299433605</v>
      </c>
      <c r="AQ23" s="25">
        <f t="shared" si="22"/>
        <v>3.2080131005489796</v>
      </c>
      <c r="AR23" s="25">
        <f t="shared" si="23"/>
        <v>0.06</v>
      </c>
      <c r="AS23" s="25">
        <f t="shared" si="24"/>
        <v>0.04295525154189714</v>
      </c>
      <c r="AT23" s="25">
        <f t="shared" si="25"/>
        <v>0.07704474845810286</v>
      </c>
      <c r="AU23" s="25">
        <f t="shared" si="26"/>
        <v>0.25</v>
      </c>
      <c r="AV23" s="25">
        <f t="shared" si="27"/>
        <v>0.0008999999999999999</v>
      </c>
      <c r="AW23" s="27">
        <f t="shared" si="28"/>
        <v>0.34920060904240063</v>
      </c>
      <c r="AX23" s="27">
        <f t="shared" si="29"/>
        <v>0.19469204975283994</v>
      </c>
      <c r="AY23" s="28" t="s">
        <v>62</v>
      </c>
      <c r="AZ23" s="27">
        <f t="shared" si="36"/>
        <v>0.34920060904240063</v>
      </c>
      <c r="BA23" s="27">
        <f t="shared" si="37"/>
        <v>0.2719463293976203</v>
      </c>
      <c r="BB23" s="79">
        <f t="shared" si="38"/>
        <v>0.19469204975283994</v>
      </c>
      <c r="BC23" s="79">
        <f t="shared" si="39"/>
        <v>0.2719463293976203</v>
      </c>
      <c r="BD23" s="79">
        <f t="shared" si="40"/>
        <v>0.34920060904240063</v>
      </c>
      <c r="BE23" s="11"/>
    </row>
    <row r="24" spans="1:57" ht="12.75">
      <c r="A24" s="42"/>
      <c r="B24" s="40"/>
      <c r="C24" s="11"/>
      <c r="D24" s="11"/>
      <c r="E24" s="11"/>
      <c r="F24" s="28" t="s">
        <v>63</v>
      </c>
      <c r="G24" s="74">
        <v>0</v>
      </c>
      <c r="H24" s="75">
        <v>0</v>
      </c>
      <c r="I24" s="76">
        <v>2</v>
      </c>
      <c r="J24" s="77">
        <v>12</v>
      </c>
      <c r="K24" s="20" t="e">
        <f t="shared" si="0"/>
        <v>#DIV/0!</v>
      </c>
      <c r="L24" s="21">
        <f t="shared" si="1"/>
        <v>0.16666666666666666</v>
      </c>
      <c r="M24" s="22" t="e">
        <f t="shared" si="2"/>
        <v>#DIV/0!</v>
      </c>
      <c r="N24" s="23" t="e">
        <f t="shared" si="3"/>
        <v>#DIV/0!</v>
      </c>
      <c r="O24" s="23" t="e">
        <f t="shared" si="30"/>
        <v>#DIV/0!</v>
      </c>
      <c r="P24" s="23" t="e">
        <f t="shared" si="31"/>
        <v>#DIV/0!</v>
      </c>
      <c r="Q24" s="22" t="e">
        <f t="shared" si="4"/>
        <v>#DIV/0!</v>
      </c>
      <c r="R24" s="23" t="e">
        <f t="shared" si="5"/>
        <v>#DIV/0!</v>
      </c>
      <c r="S24" s="24" t="e">
        <f t="shared" si="6"/>
        <v>#DIV/0!</v>
      </c>
      <c r="T24" s="24" t="e">
        <f t="shared" si="7"/>
        <v>#DIV/0!</v>
      </c>
      <c r="U24" s="25" t="e">
        <f t="shared" si="8"/>
        <v>#DIV/0!</v>
      </c>
      <c r="V24" s="25" t="e">
        <f t="shared" si="9"/>
        <v>#DIV/0!</v>
      </c>
      <c r="W24" s="26" t="e">
        <f t="shared" si="10"/>
        <v>#DIV/0!</v>
      </c>
      <c r="X24" s="25" t="e">
        <f t="shared" si="11"/>
        <v>#DIV/0!</v>
      </c>
      <c r="Y24" s="25" t="e">
        <f t="shared" si="12"/>
        <v>#DIV/0!</v>
      </c>
      <c r="Z24" s="25" t="e">
        <f t="shared" si="13"/>
        <v>#DIV/0!</v>
      </c>
      <c r="AA24" s="25" t="e">
        <f t="shared" si="14"/>
        <v>#DIV/0!</v>
      </c>
      <c r="AB24" s="25"/>
      <c r="AC24" s="27" t="e">
        <f t="shared" si="15"/>
        <v>#DIV/0!</v>
      </c>
      <c r="AD24" s="27" t="e">
        <f t="shared" si="16"/>
        <v>#DIV/0!</v>
      </c>
      <c r="AE24" s="28" t="s">
        <v>63</v>
      </c>
      <c r="AF24" s="29" t="e">
        <f t="shared" si="32"/>
        <v>#DIV/0!</v>
      </c>
      <c r="AG24" s="29" t="e">
        <f t="shared" si="33"/>
        <v>#DIV/0!</v>
      </c>
      <c r="AH24" s="27" t="e">
        <f t="shared" si="34"/>
        <v>#DIV/0!</v>
      </c>
      <c r="AI24" s="27" t="e">
        <f t="shared" si="35"/>
        <v>#DIV/0!</v>
      </c>
      <c r="AJ24" s="27"/>
      <c r="AK24" s="28"/>
      <c r="AL24" s="30" t="e">
        <f t="shared" si="17"/>
        <v>#DIV/0!</v>
      </c>
      <c r="AM24" s="78" t="e">
        <f t="shared" si="18"/>
        <v>#DIV/0!</v>
      </c>
      <c r="AN24" s="24" t="e">
        <f t="shared" si="19"/>
        <v>#DIV/0!</v>
      </c>
      <c r="AO24" s="24" t="e">
        <f t="shared" si="20"/>
        <v>#DIV/0!</v>
      </c>
      <c r="AP24" s="25" t="e">
        <f t="shared" si="21"/>
        <v>#DIV/0!</v>
      </c>
      <c r="AQ24" s="25" t="e">
        <f t="shared" si="22"/>
        <v>#DIV/0!</v>
      </c>
      <c r="AR24" s="25" t="e">
        <f t="shared" si="23"/>
        <v>#DIV/0!</v>
      </c>
      <c r="AS24" s="25" t="e">
        <f t="shared" si="24"/>
        <v>#DIV/0!</v>
      </c>
      <c r="AT24" s="25" t="e">
        <f t="shared" si="25"/>
        <v>#DIV/0!</v>
      </c>
      <c r="AU24" s="25" t="e">
        <f t="shared" si="26"/>
        <v>#DIV/0!</v>
      </c>
      <c r="AV24" s="25" t="e">
        <f t="shared" si="27"/>
        <v>#DIV/0!</v>
      </c>
      <c r="AW24" s="27" t="e">
        <f t="shared" si="28"/>
        <v>#DIV/0!</v>
      </c>
      <c r="AX24" s="27" t="e">
        <f t="shared" si="29"/>
        <v>#DIV/0!</v>
      </c>
      <c r="AY24" s="28" t="s">
        <v>63</v>
      </c>
      <c r="AZ24" s="27" t="e">
        <f t="shared" si="36"/>
        <v>#DIV/0!</v>
      </c>
      <c r="BA24" s="27" t="e">
        <f t="shared" si="37"/>
        <v>#DIV/0!</v>
      </c>
      <c r="BB24" s="79" t="e">
        <f t="shared" si="38"/>
        <v>#DIV/0!</v>
      </c>
      <c r="BC24" s="79" t="e">
        <f t="shared" si="39"/>
        <v>#DIV/0!</v>
      </c>
      <c r="BD24" s="79" t="e">
        <f t="shared" si="40"/>
        <v>#DIV/0!</v>
      </c>
      <c r="BE24" s="11"/>
    </row>
    <row r="25" spans="1:57" ht="12.75">
      <c r="A25" s="42"/>
      <c r="B25" s="40"/>
      <c r="C25" s="11"/>
      <c r="D25" s="11"/>
      <c r="E25" s="11"/>
      <c r="F25" s="28" t="s">
        <v>64</v>
      </c>
      <c r="G25" s="74">
        <v>0</v>
      </c>
      <c r="H25" s="75">
        <v>0</v>
      </c>
      <c r="I25" s="76">
        <v>2</v>
      </c>
      <c r="J25" s="77">
        <v>12</v>
      </c>
      <c r="K25" s="20" t="e">
        <f t="shared" si="0"/>
        <v>#DIV/0!</v>
      </c>
      <c r="L25" s="21">
        <f t="shared" si="1"/>
        <v>0.16666666666666666</v>
      </c>
      <c r="M25" s="22" t="e">
        <f t="shared" si="2"/>
        <v>#DIV/0!</v>
      </c>
      <c r="N25" s="23" t="e">
        <f t="shared" si="3"/>
        <v>#DIV/0!</v>
      </c>
      <c r="O25" s="23" t="e">
        <f t="shared" si="30"/>
        <v>#DIV/0!</v>
      </c>
      <c r="P25" s="23" t="e">
        <f t="shared" si="31"/>
        <v>#DIV/0!</v>
      </c>
      <c r="Q25" s="22" t="e">
        <f t="shared" si="4"/>
        <v>#DIV/0!</v>
      </c>
      <c r="R25" s="23" t="e">
        <f t="shared" si="5"/>
        <v>#DIV/0!</v>
      </c>
      <c r="S25" s="24" t="e">
        <f t="shared" si="6"/>
        <v>#DIV/0!</v>
      </c>
      <c r="T25" s="24" t="e">
        <f t="shared" si="7"/>
        <v>#DIV/0!</v>
      </c>
      <c r="U25" s="25" t="e">
        <f t="shared" si="8"/>
        <v>#DIV/0!</v>
      </c>
      <c r="V25" s="25" t="e">
        <f t="shared" si="9"/>
        <v>#DIV/0!</v>
      </c>
      <c r="W25" s="26" t="e">
        <f t="shared" si="10"/>
        <v>#DIV/0!</v>
      </c>
      <c r="X25" s="25" t="e">
        <f t="shared" si="11"/>
        <v>#DIV/0!</v>
      </c>
      <c r="Y25" s="25" t="e">
        <f t="shared" si="12"/>
        <v>#DIV/0!</v>
      </c>
      <c r="Z25" s="25" t="e">
        <f t="shared" si="13"/>
        <v>#DIV/0!</v>
      </c>
      <c r="AA25" s="25" t="e">
        <f t="shared" si="14"/>
        <v>#DIV/0!</v>
      </c>
      <c r="AB25" s="25"/>
      <c r="AC25" s="27" t="e">
        <f t="shared" si="15"/>
        <v>#DIV/0!</v>
      </c>
      <c r="AD25" s="27" t="e">
        <f t="shared" si="16"/>
        <v>#DIV/0!</v>
      </c>
      <c r="AE25" s="28" t="s">
        <v>64</v>
      </c>
      <c r="AF25" s="29" t="e">
        <f t="shared" si="32"/>
        <v>#DIV/0!</v>
      </c>
      <c r="AG25" s="29" t="e">
        <f t="shared" si="33"/>
        <v>#DIV/0!</v>
      </c>
      <c r="AH25" s="27" t="e">
        <f t="shared" si="34"/>
        <v>#DIV/0!</v>
      </c>
      <c r="AI25" s="27" t="e">
        <f t="shared" si="35"/>
        <v>#DIV/0!</v>
      </c>
      <c r="AJ25" s="27"/>
      <c r="AK25" s="28"/>
      <c r="AL25" s="30" t="e">
        <f t="shared" si="17"/>
        <v>#DIV/0!</v>
      </c>
      <c r="AM25" s="78" t="e">
        <f t="shared" si="18"/>
        <v>#DIV/0!</v>
      </c>
      <c r="AN25" s="24" t="e">
        <f t="shared" si="19"/>
        <v>#DIV/0!</v>
      </c>
      <c r="AO25" s="24" t="e">
        <f t="shared" si="20"/>
        <v>#DIV/0!</v>
      </c>
      <c r="AP25" s="25" t="e">
        <f t="shared" si="21"/>
        <v>#DIV/0!</v>
      </c>
      <c r="AQ25" s="25" t="e">
        <f t="shared" si="22"/>
        <v>#DIV/0!</v>
      </c>
      <c r="AR25" s="25" t="e">
        <f t="shared" si="23"/>
        <v>#DIV/0!</v>
      </c>
      <c r="AS25" s="25" t="e">
        <f t="shared" si="24"/>
        <v>#DIV/0!</v>
      </c>
      <c r="AT25" s="25" t="e">
        <f t="shared" si="25"/>
        <v>#DIV/0!</v>
      </c>
      <c r="AU25" s="25" t="e">
        <f t="shared" si="26"/>
        <v>#DIV/0!</v>
      </c>
      <c r="AV25" s="25" t="e">
        <f t="shared" si="27"/>
        <v>#DIV/0!</v>
      </c>
      <c r="AW25" s="27" t="e">
        <f t="shared" si="28"/>
        <v>#DIV/0!</v>
      </c>
      <c r="AX25" s="27" t="e">
        <f t="shared" si="29"/>
        <v>#DIV/0!</v>
      </c>
      <c r="AY25" s="28" t="s">
        <v>64</v>
      </c>
      <c r="AZ25" s="27" t="e">
        <f t="shared" si="36"/>
        <v>#DIV/0!</v>
      </c>
      <c r="BA25" s="27" t="e">
        <f t="shared" si="37"/>
        <v>#DIV/0!</v>
      </c>
      <c r="BB25" s="79" t="e">
        <f t="shared" si="38"/>
        <v>#DIV/0!</v>
      </c>
      <c r="BC25" s="79" t="e">
        <f t="shared" si="39"/>
        <v>#DIV/0!</v>
      </c>
      <c r="BD25" s="79" t="e">
        <f t="shared" si="40"/>
        <v>#DIV/0!</v>
      </c>
      <c r="BE25" s="11"/>
    </row>
    <row r="26" spans="1:57" ht="12.75">
      <c r="A26" s="42"/>
      <c r="B26" s="40"/>
      <c r="C26" s="11"/>
      <c r="D26" s="11"/>
      <c r="E26" s="11"/>
      <c r="F26" s="28" t="s">
        <v>65</v>
      </c>
      <c r="G26" s="74">
        <v>0</v>
      </c>
      <c r="H26" s="75">
        <v>0</v>
      </c>
      <c r="I26" s="76">
        <v>2</v>
      </c>
      <c r="J26" s="77">
        <v>12</v>
      </c>
      <c r="K26" s="20" t="e">
        <f t="shared" si="0"/>
        <v>#DIV/0!</v>
      </c>
      <c r="L26" s="21">
        <f t="shared" si="1"/>
        <v>0.16666666666666666</v>
      </c>
      <c r="M26" s="22" t="e">
        <f t="shared" si="2"/>
        <v>#DIV/0!</v>
      </c>
      <c r="N26" s="23" t="e">
        <f t="shared" si="3"/>
        <v>#DIV/0!</v>
      </c>
      <c r="O26" s="23" t="e">
        <f t="shared" si="30"/>
        <v>#DIV/0!</v>
      </c>
      <c r="P26" s="23" t="e">
        <f t="shared" si="31"/>
        <v>#DIV/0!</v>
      </c>
      <c r="Q26" s="22" t="e">
        <f t="shared" si="4"/>
        <v>#DIV/0!</v>
      </c>
      <c r="R26" s="23" t="e">
        <f t="shared" si="5"/>
        <v>#DIV/0!</v>
      </c>
      <c r="S26" s="24" t="e">
        <f t="shared" si="6"/>
        <v>#DIV/0!</v>
      </c>
      <c r="T26" s="24" t="e">
        <f t="shared" si="7"/>
        <v>#DIV/0!</v>
      </c>
      <c r="U26" s="25" t="e">
        <f t="shared" si="8"/>
        <v>#DIV/0!</v>
      </c>
      <c r="V26" s="25" t="e">
        <f t="shared" si="9"/>
        <v>#DIV/0!</v>
      </c>
      <c r="W26" s="26" t="e">
        <f t="shared" si="10"/>
        <v>#DIV/0!</v>
      </c>
      <c r="X26" s="25" t="e">
        <f t="shared" si="11"/>
        <v>#DIV/0!</v>
      </c>
      <c r="Y26" s="25" t="e">
        <f t="shared" si="12"/>
        <v>#DIV/0!</v>
      </c>
      <c r="Z26" s="25" t="e">
        <f t="shared" si="13"/>
        <v>#DIV/0!</v>
      </c>
      <c r="AA26" s="25" t="e">
        <f t="shared" si="14"/>
        <v>#DIV/0!</v>
      </c>
      <c r="AB26" s="25"/>
      <c r="AC26" s="27" t="e">
        <f t="shared" si="15"/>
        <v>#DIV/0!</v>
      </c>
      <c r="AD26" s="27" t="e">
        <f t="shared" si="16"/>
        <v>#DIV/0!</v>
      </c>
      <c r="AE26" s="28" t="s">
        <v>65</v>
      </c>
      <c r="AF26" s="29" t="e">
        <f t="shared" si="32"/>
        <v>#DIV/0!</v>
      </c>
      <c r="AG26" s="29" t="e">
        <f t="shared" si="33"/>
        <v>#DIV/0!</v>
      </c>
      <c r="AH26" s="27" t="e">
        <f t="shared" si="34"/>
        <v>#DIV/0!</v>
      </c>
      <c r="AI26" s="27" t="e">
        <f t="shared" si="35"/>
        <v>#DIV/0!</v>
      </c>
      <c r="AJ26" s="27"/>
      <c r="AK26" s="28"/>
      <c r="AL26" s="30" t="e">
        <f t="shared" si="17"/>
        <v>#DIV/0!</v>
      </c>
      <c r="AM26" s="78" t="e">
        <f t="shared" si="18"/>
        <v>#DIV/0!</v>
      </c>
      <c r="AN26" s="24" t="e">
        <f t="shared" si="19"/>
        <v>#DIV/0!</v>
      </c>
      <c r="AO26" s="24" t="e">
        <f t="shared" si="20"/>
        <v>#DIV/0!</v>
      </c>
      <c r="AP26" s="25" t="e">
        <f t="shared" si="21"/>
        <v>#DIV/0!</v>
      </c>
      <c r="AQ26" s="25" t="e">
        <f t="shared" si="22"/>
        <v>#DIV/0!</v>
      </c>
      <c r="AR26" s="25" t="e">
        <f t="shared" si="23"/>
        <v>#DIV/0!</v>
      </c>
      <c r="AS26" s="25" t="e">
        <f t="shared" si="24"/>
        <v>#DIV/0!</v>
      </c>
      <c r="AT26" s="25" t="e">
        <f t="shared" si="25"/>
        <v>#DIV/0!</v>
      </c>
      <c r="AU26" s="25" t="e">
        <f t="shared" si="26"/>
        <v>#DIV/0!</v>
      </c>
      <c r="AV26" s="25" t="e">
        <f t="shared" si="27"/>
        <v>#DIV/0!</v>
      </c>
      <c r="AW26" s="27" t="e">
        <f t="shared" si="28"/>
        <v>#DIV/0!</v>
      </c>
      <c r="AX26" s="27" t="e">
        <f t="shared" si="29"/>
        <v>#DIV/0!</v>
      </c>
      <c r="AY26" s="28" t="s">
        <v>65</v>
      </c>
      <c r="AZ26" s="27" t="e">
        <f t="shared" si="36"/>
        <v>#DIV/0!</v>
      </c>
      <c r="BA26" s="27" t="e">
        <f t="shared" si="37"/>
        <v>#DIV/0!</v>
      </c>
      <c r="BB26" s="79" t="e">
        <f t="shared" si="38"/>
        <v>#DIV/0!</v>
      </c>
      <c r="BC26" s="79" t="e">
        <f t="shared" si="39"/>
        <v>#DIV/0!</v>
      </c>
      <c r="BD26" s="79" t="e">
        <f t="shared" si="40"/>
        <v>#DIV/0!</v>
      </c>
      <c r="BE26" s="11"/>
    </row>
    <row r="27" spans="1:57" ht="12.75">
      <c r="A27" s="42"/>
      <c r="B27" s="40"/>
      <c r="C27" s="11"/>
      <c r="D27" s="11"/>
      <c r="E27" s="11"/>
      <c r="F27" s="28" t="s">
        <v>66</v>
      </c>
      <c r="G27" s="74">
        <v>0</v>
      </c>
      <c r="H27" s="75">
        <v>0</v>
      </c>
      <c r="I27" s="76">
        <v>2</v>
      </c>
      <c r="J27" s="77">
        <v>12</v>
      </c>
      <c r="K27" s="20" t="e">
        <f t="shared" si="0"/>
        <v>#DIV/0!</v>
      </c>
      <c r="L27" s="21">
        <f t="shared" si="1"/>
        <v>0.16666666666666666</v>
      </c>
      <c r="M27" s="22" t="e">
        <f t="shared" si="2"/>
        <v>#DIV/0!</v>
      </c>
      <c r="N27" s="23" t="e">
        <f t="shared" si="3"/>
        <v>#DIV/0!</v>
      </c>
      <c r="O27" s="23" t="e">
        <f t="shared" si="30"/>
        <v>#DIV/0!</v>
      </c>
      <c r="P27" s="23" t="e">
        <f t="shared" si="31"/>
        <v>#DIV/0!</v>
      </c>
      <c r="Q27" s="22" t="e">
        <f t="shared" si="4"/>
        <v>#DIV/0!</v>
      </c>
      <c r="R27" s="23" t="e">
        <f t="shared" si="5"/>
        <v>#DIV/0!</v>
      </c>
      <c r="S27" s="24" t="e">
        <f t="shared" si="6"/>
        <v>#DIV/0!</v>
      </c>
      <c r="T27" s="24" t="e">
        <f t="shared" si="7"/>
        <v>#DIV/0!</v>
      </c>
      <c r="U27" s="25" t="e">
        <f t="shared" si="8"/>
        <v>#DIV/0!</v>
      </c>
      <c r="V27" s="25" t="e">
        <f t="shared" si="9"/>
        <v>#DIV/0!</v>
      </c>
      <c r="W27" s="26" t="e">
        <f t="shared" si="10"/>
        <v>#DIV/0!</v>
      </c>
      <c r="X27" s="25" t="e">
        <f t="shared" si="11"/>
        <v>#DIV/0!</v>
      </c>
      <c r="Y27" s="25" t="e">
        <f t="shared" si="12"/>
        <v>#DIV/0!</v>
      </c>
      <c r="Z27" s="25" t="e">
        <f t="shared" si="13"/>
        <v>#DIV/0!</v>
      </c>
      <c r="AA27" s="25" t="e">
        <f t="shared" si="14"/>
        <v>#DIV/0!</v>
      </c>
      <c r="AB27" s="25"/>
      <c r="AC27" s="27" t="e">
        <f t="shared" si="15"/>
        <v>#DIV/0!</v>
      </c>
      <c r="AD27" s="27" t="e">
        <f t="shared" si="16"/>
        <v>#DIV/0!</v>
      </c>
      <c r="AE27" s="28" t="s">
        <v>66</v>
      </c>
      <c r="AF27" s="29" t="e">
        <f t="shared" si="32"/>
        <v>#DIV/0!</v>
      </c>
      <c r="AG27" s="29" t="e">
        <f t="shared" si="33"/>
        <v>#DIV/0!</v>
      </c>
      <c r="AH27" s="27" t="e">
        <f t="shared" si="34"/>
        <v>#DIV/0!</v>
      </c>
      <c r="AI27" s="27" t="e">
        <f t="shared" si="35"/>
        <v>#DIV/0!</v>
      </c>
      <c r="AJ27" s="27"/>
      <c r="AK27" s="28"/>
      <c r="AL27" s="30" t="e">
        <f t="shared" si="17"/>
        <v>#DIV/0!</v>
      </c>
      <c r="AM27" s="78" t="e">
        <f t="shared" si="18"/>
        <v>#DIV/0!</v>
      </c>
      <c r="AN27" s="24" t="e">
        <f t="shared" si="19"/>
        <v>#DIV/0!</v>
      </c>
      <c r="AO27" s="24" t="e">
        <f t="shared" si="20"/>
        <v>#DIV/0!</v>
      </c>
      <c r="AP27" s="25" t="e">
        <f t="shared" si="21"/>
        <v>#DIV/0!</v>
      </c>
      <c r="AQ27" s="25" t="e">
        <f t="shared" si="22"/>
        <v>#DIV/0!</v>
      </c>
      <c r="AR27" s="25" t="e">
        <f t="shared" si="23"/>
        <v>#DIV/0!</v>
      </c>
      <c r="AS27" s="25" t="e">
        <f t="shared" si="24"/>
        <v>#DIV/0!</v>
      </c>
      <c r="AT27" s="25" t="e">
        <f t="shared" si="25"/>
        <v>#DIV/0!</v>
      </c>
      <c r="AU27" s="25" t="e">
        <f t="shared" si="26"/>
        <v>#DIV/0!</v>
      </c>
      <c r="AV27" s="25" t="e">
        <f t="shared" si="27"/>
        <v>#DIV/0!</v>
      </c>
      <c r="AW27" s="27" t="e">
        <f t="shared" si="28"/>
        <v>#DIV/0!</v>
      </c>
      <c r="AX27" s="27" t="e">
        <f t="shared" si="29"/>
        <v>#DIV/0!</v>
      </c>
      <c r="AY27" s="28" t="s">
        <v>66</v>
      </c>
      <c r="AZ27" s="27" t="e">
        <f t="shared" si="36"/>
        <v>#DIV/0!</v>
      </c>
      <c r="BA27" s="27" t="e">
        <f t="shared" si="37"/>
        <v>#DIV/0!</v>
      </c>
      <c r="BB27" s="79" t="e">
        <f t="shared" si="38"/>
        <v>#DIV/0!</v>
      </c>
      <c r="BC27" s="79" t="e">
        <f t="shared" si="39"/>
        <v>#DIV/0!</v>
      </c>
      <c r="BD27" s="79" t="e">
        <f t="shared" si="40"/>
        <v>#DIV/0!</v>
      </c>
      <c r="BE27" s="11"/>
    </row>
    <row r="28" spans="1:57" ht="12.75">
      <c r="A28" s="42"/>
      <c r="B28" s="40"/>
      <c r="C28" s="11"/>
      <c r="D28" s="11"/>
      <c r="E28" s="11"/>
      <c r="F28" s="28" t="s">
        <v>67</v>
      </c>
      <c r="G28" s="74">
        <v>0</v>
      </c>
      <c r="H28" s="75">
        <v>0</v>
      </c>
      <c r="I28" s="76">
        <v>2</v>
      </c>
      <c r="J28" s="77">
        <v>12</v>
      </c>
      <c r="K28" s="20" t="e">
        <f t="shared" si="0"/>
        <v>#DIV/0!</v>
      </c>
      <c r="L28" s="21">
        <f t="shared" si="1"/>
        <v>0.16666666666666666</v>
      </c>
      <c r="M28" s="22" t="e">
        <f t="shared" si="2"/>
        <v>#DIV/0!</v>
      </c>
      <c r="N28" s="23" t="e">
        <f t="shared" si="3"/>
        <v>#DIV/0!</v>
      </c>
      <c r="O28" s="23" t="e">
        <f t="shared" si="30"/>
        <v>#DIV/0!</v>
      </c>
      <c r="P28" s="23" t="e">
        <f t="shared" si="31"/>
        <v>#DIV/0!</v>
      </c>
      <c r="Q28" s="22" t="e">
        <f t="shared" si="4"/>
        <v>#DIV/0!</v>
      </c>
      <c r="R28" s="23" t="e">
        <f t="shared" si="5"/>
        <v>#DIV/0!</v>
      </c>
      <c r="S28" s="24" t="e">
        <f t="shared" si="6"/>
        <v>#DIV/0!</v>
      </c>
      <c r="T28" s="24" t="e">
        <f t="shared" si="7"/>
        <v>#DIV/0!</v>
      </c>
      <c r="U28" s="25" t="e">
        <f t="shared" si="8"/>
        <v>#DIV/0!</v>
      </c>
      <c r="V28" s="25" t="e">
        <f t="shared" si="9"/>
        <v>#DIV/0!</v>
      </c>
      <c r="W28" s="26" t="e">
        <f t="shared" si="10"/>
        <v>#DIV/0!</v>
      </c>
      <c r="X28" s="25" t="e">
        <f t="shared" si="11"/>
        <v>#DIV/0!</v>
      </c>
      <c r="Y28" s="25" t="e">
        <f t="shared" si="12"/>
        <v>#DIV/0!</v>
      </c>
      <c r="Z28" s="25" t="e">
        <f t="shared" si="13"/>
        <v>#DIV/0!</v>
      </c>
      <c r="AA28" s="25" t="e">
        <f t="shared" si="14"/>
        <v>#DIV/0!</v>
      </c>
      <c r="AB28" s="25"/>
      <c r="AC28" s="27" t="e">
        <f t="shared" si="15"/>
        <v>#DIV/0!</v>
      </c>
      <c r="AD28" s="27" t="e">
        <f t="shared" si="16"/>
        <v>#DIV/0!</v>
      </c>
      <c r="AE28" s="28" t="s">
        <v>67</v>
      </c>
      <c r="AF28" s="29" t="e">
        <f t="shared" si="32"/>
        <v>#DIV/0!</v>
      </c>
      <c r="AG28" s="29" t="e">
        <f t="shared" si="33"/>
        <v>#DIV/0!</v>
      </c>
      <c r="AH28" s="27" t="e">
        <f t="shared" si="34"/>
        <v>#DIV/0!</v>
      </c>
      <c r="AI28" s="27" t="e">
        <f t="shared" si="35"/>
        <v>#DIV/0!</v>
      </c>
      <c r="AJ28" s="27"/>
      <c r="AK28" s="28"/>
      <c r="AL28" s="30" t="e">
        <f t="shared" si="17"/>
        <v>#DIV/0!</v>
      </c>
      <c r="AM28" s="78" t="e">
        <f t="shared" si="18"/>
        <v>#DIV/0!</v>
      </c>
      <c r="AN28" s="24" t="e">
        <f t="shared" si="19"/>
        <v>#DIV/0!</v>
      </c>
      <c r="AO28" s="24" t="e">
        <f t="shared" si="20"/>
        <v>#DIV/0!</v>
      </c>
      <c r="AP28" s="25" t="e">
        <f t="shared" si="21"/>
        <v>#DIV/0!</v>
      </c>
      <c r="AQ28" s="25" t="e">
        <f t="shared" si="22"/>
        <v>#DIV/0!</v>
      </c>
      <c r="AR28" s="25" t="e">
        <f t="shared" si="23"/>
        <v>#DIV/0!</v>
      </c>
      <c r="AS28" s="25" t="e">
        <f t="shared" si="24"/>
        <v>#DIV/0!</v>
      </c>
      <c r="AT28" s="25" t="e">
        <f t="shared" si="25"/>
        <v>#DIV/0!</v>
      </c>
      <c r="AU28" s="25" t="e">
        <f t="shared" si="26"/>
        <v>#DIV/0!</v>
      </c>
      <c r="AV28" s="25" t="e">
        <f t="shared" si="27"/>
        <v>#DIV/0!</v>
      </c>
      <c r="AW28" s="27" t="e">
        <f t="shared" si="28"/>
        <v>#DIV/0!</v>
      </c>
      <c r="AX28" s="27" t="e">
        <f t="shared" si="29"/>
        <v>#DIV/0!</v>
      </c>
      <c r="AY28" s="28" t="s">
        <v>67</v>
      </c>
      <c r="AZ28" s="27" t="e">
        <f t="shared" si="36"/>
        <v>#DIV/0!</v>
      </c>
      <c r="BA28" s="27" t="e">
        <f t="shared" si="37"/>
        <v>#DIV/0!</v>
      </c>
      <c r="BB28" s="79" t="e">
        <f t="shared" si="38"/>
        <v>#DIV/0!</v>
      </c>
      <c r="BC28" s="79" t="e">
        <f t="shared" si="39"/>
        <v>#DIV/0!</v>
      </c>
      <c r="BD28" s="79" t="e">
        <f t="shared" si="40"/>
        <v>#DIV/0!</v>
      </c>
      <c r="BE28" s="11"/>
    </row>
    <row r="29" spans="1:57" ht="12.75">
      <c r="A29" s="42"/>
      <c r="B29" s="40"/>
      <c r="C29" s="11"/>
      <c r="D29" s="11"/>
      <c r="E29" s="11"/>
      <c r="F29" s="28" t="s">
        <v>68</v>
      </c>
      <c r="G29" s="74">
        <v>0</v>
      </c>
      <c r="H29" s="75">
        <v>0</v>
      </c>
      <c r="I29" s="76">
        <v>2</v>
      </c>
      <c r="J29" s="77">
        <v>12</v>
      </c>
      <c r="K29" s="20" t="e">
        <f t="shared" si="0"/>
        <v>#DIV/0!</v>
      </c>
      <c r="L29" s="21">
        <f t="shared" si="1"/>
        <v>0.16666666666666666</v>
      </c>
      <c r="M29" s="22" t="e">
        <f t="shared" si="2"/>
        <v>#DIV/0!</v>
      </c>
      <c r="N29" s="23" t="e">
        <f t="shared" si="3"/>
        <v>#DIV/0!</v>
      </c>
      <c r="O29" s="23" t="e">
        <f t="shared" si="30"/>
        <v>#DIV/0!</v>
      </c>
      <c r="P29" s="23" t="e">
        <f t="shared" si="31"/>
        <v>#DIV/0!</v>
      </c>
      <c r="Q29" s="22" t="e">
        <f t="shared" si="4"/>
        <v>#DIV/0!</v>
      </c>
      <c r="R29" s="23" t="e">
        <f t="shared" si="5"/>
        <v>#DIV/0!</v>
      </c>
      <c r="S29" s="24" t="e">
        <f t="shared" si="6"/>
        <v>#DIV/0!</v>
      </c>
      <c r="T29" s="24" t="e">
        <f t="shared" si="7"/>
        <v>#DIV/0!</v>
      </c>
      <c r="U29" s="25" t="e">
        <f t="shared" si="8"/>
        <v>#DIV/0!</v>
      </c>
      <c r="V29" s="25" t="e">
        <f t="shared" si="9"/>
        <v>#DIV/0!</v>
      </c>
      <c r="W29" s="26" t="e">
        <f t="shared" si="10"/>
        <v>#DIV/0!</v>
      </c>
      <c r="X29" s="25" t="e">
        <f t="shared" si="11"/>
        <v>#DIV/0!</v>
      </c>
      <c r="Y29" s="25" t="e">
        <f t="shared" si="12"/>
        <v>#DIV/0!</v>
      </c>
      <c r="Z29" s="25" t="e">
        <f t="shared" si="13"/>
        <v>#DIV/0!</v>
      </c>
      <c r="AA29" s="25" t="e">
        <f t="shared" si="14"/>
        <v>#DIV/0!</v>
      </c>
      <c r="AB29" s="25"/>
      <c r="AC29" s="27" t="e">
        <f t="shared" si="15"/>
        <v>#DIV/0!</v>
      </c>
      <c r="AD29" s="27" t="e">
        <f t="shared" si="16"/>
        <v>#DIV/0!</v>
      </c>
      <c r="AE29" s="28" t="s">
        <v>68</v>
      </c>
      <c r="AF29" s="29" t="e">
        <f t="shared" si="32"/>
        <v>#DIV/0!</v>
      </c>
      <c r="AG29" s="29" t="e">
        <f t="shared" si="33"/>
        <v>#DIV/0!</v>
      </c>
      <c r="AH29" s="27" t="e">
        <f t="shared" si="34"/>
        <v>#DIV/0!</v>
      </c>
      <c r="AI29" s="27" t="e">
        <f t="shared" si="35"/>
        <v>#DIV/0!</v>
      </c>
      <c r="AJ29" s="27"/>
      <c r="AK29" s="28"/>
      <c r="AL29" s="30" t="e">
        <f t="shared" si="17"/>
        <v>#DIV/0!</v>
      </c>
      <c r="AM29" s="78" t="e">
        <f t="shared" si="18"/>
        <v>#DIV/0!</v>
      </c>
      <c r="AN29" s="24" t="e">
        <f t="shared" si="19"/>
        <v>#DIV/0!</v>
      </c>
      <c r="AO29" s="24" t="e">
        <f t="shared" si="20"/>
        <v>#DIV/0!</v>
      </c>
      <c r="AP29" s="25" t="e">
        <f t="shared" si="21"/>
        <v>#DIV/0!</v>
      </c>
      <c r="AQ29" s="25" t="e">
        <f t="shared" si="22"/>
        <v>#DIV/0!</v>
      </c>
      <c r="AR29" s="25" t="e">
        <f t="shared" si="23"/>
        <v>#DIV/0!</v>
      </c>
      <c r="AS29" s="25" t="e">
        <f t="shared" si="24"/>
        <v>#DIV/0!</v>
      </c>
      <c r="AT29" s="25" t="e">
        <f t="shared" si="25"/>
        <v>#DIV/0!</v>
      </c>
      <c r="AU29" s="25" t="e">
        <f t="shared" si="26"/>
        <v>#DIV/0!</v>
      </c>
      <c r="AV29" s="25" t="e">
        <f t="shared" si="27"/>
        <v>#DIV/0!</v>
      </c>
      <c r="AW29" s="27" t="e">
        <f t="shared" si="28"/>
        <v>#DIV/0!</v>
      </c>
      <c r="AX29" s="27" t="e">
        <f t="shared" si="29"/>
        <v>#DIV/0!</v>
      </c>
      <c r="AY29" s="28" t="s">
        <v>68</v>
      </c>
      <c r="AZ29" s="27" t="e">
        <f t="shared" si="36"/>
        <v>#DIV/0!</v>
      </c>
      <c r="BA29" s="27" t="e">
        <f t="shared" si="37"/>
        <v>#DIV/0!</v>
      </c>
      <c r="BB29" s="79" t="e">
        <f t="shared" si="38"/>
        <v>#DIV/0!</v>
      </c>
      <c r="BC29" s="79" t="e">
        <f t="shared" si="39"/>
        <v>#DIV/0!</v>
      </c>
      <c r="BD29" s="79" t="e">
        <f t="shared" si="40"/>
        <v>#DIV/0!</v>
      </c>
      <c r="BE29" s="11"/>
    </row>
    <row r="30" spans="1:57" ht="12.75">
      <c r="A30" s="42"/>
      <c r="B30" s="40"/>
      <c r="C30" s="11"/>
      <c r="D30" s="11"/>
      <c r="E30" s="11"/>
      <c r="F30" s="28" t="s">
        <v>69</v>
      </c>
      <c r="G30" s="74">
        <v>0</v>
      </c>
      <c r="H30" s="75">
        <v>0</v>
      </c>
      <c r="I30" s="76">
        <v>2</v>
      </c>
      <c r="J30" s="77">
        <v>12</v>
      </c>
      <c r="K30" s="20" t="e">
        <f t="shared" si="0"/>
        <v>#DIV/0!</v>
      </c>
      <c r="L30" s="21">
        <f t="shared" si="1"/>
        <v>0.16666666666666666</v>
      </c>
      <c r="M30" s="22" t="e">
        <f t="shared" si="2"/>
        <v>#DIV/0!</v>
      </c>
      <c r="N30" s="23" t="e">
        <f t="shared" si="3"/>
        <v>#DIV/0!</v>
      </c>
      <c r="O30" s="23" t="e">
        <f t="shared" si="30"/>
        <v>#DIV/0!</v>
      </c>
      <c r="P30" s="23" t="e">
        <f t="shared" si="31"/>
        <v>#DIV/0!</v>
      </c>
      <c r="Q30" s="22" t="e">
        <f t="shared" si="4"/>
        <v>#DIV/0!</v>
      </c>
      <c r="R30" s="23" t="e">
        <f t="shared" si="5"/>
        <v>#DIV/0!</v>
      </c>
      <c r="S30" s="24" t="e">
        <f t="shared" si="6"/>
        <v>#DIV/0!</v>
      </c>
      <c r="T30" s="24" t="e">
        <f t="shared" si="7"/>
        <v>#DIV/0!</v>
      </c>
      <c r="U30" s="25" t="e">
        <f t="shared" si="8"/>
        <v>#DIV/0!</v>
      </c>
      <c r="V30" s="25" t="e">
        <f t="shared" si="9"/>
        <v>#DIV/0!</v>
      </c>
      <c r="W30" s="26" t="e">
        <f t="shared" si="10"/>
        <v>#DIV/0!</v>
      </c>
      <c r="X30" s="25" t="e">
        <f t="shared" si="11"/>
        <v>#DIV/0!</v>
      </c>
      <c r="Y30" s="25" t="e">
        <f t="shared" si="12"/>
        <v>#DIV/0!</v>
      </c>
      <c r="Z30" s="25" t="e">
        <f t="shared" si="13"/>
        <v>#DIV/0!</v>
      </c>
      <c r="AA30" s="25" t="e">
        <f t="shared" si="14"/>
        <v>#DIV/0!</v>
      </c>
      <c r="AB30" s="25"/>
      <c r="AC30" s="27" t="e">
        <f t="shared" si="15"/>
        <v>#DIV/0!</v>
      </c>
      <c r="AD30" s="27" t="e">
        <f t="shared" si="16"/>
        <v>#DIV/0!</v>
      </c>
      <c r="AE30" s="28" t="s">
        <v>69</v>
      </c>
      <c r="AF30" s="29" t="e">
        <f t="shared" si="32"/>
        <v>#DIV/0!</v>
      </c>
      <c r="AG30" s="29" t="e">
        <f t="shared" si="33"/>
        <v>#DIV/0!</v>
      </c>
      <c r="AH30" s="27" t="e">
        <f t="shared" si="34"/>
        <v>#DIV/0!</v>
      </c>
      <c r="AI30" s="27" t="e">
        <f t="shared" si="35"/>
        <v>#DIV/0!</v>
      </c>
      <c r="AJ30" s="27"/>
      <c r="AK30" s="28"/>
      <c r="AL30" s="30" t="e">
        <f t="shared" si="17"/>
        <v>#DIV/0!</v>
      </c>
      <c r="AM30" s="78" t="e">
        <f t="shared" si="18"/>
        <v>#DIV/0!</v>
      </c>
      <c r="AN30" s="24" t="e">
        <f t="shared" si="19"/>
        <v>#DIV/0!</v>
      </c>
      <c r="AO30" s="24" t="e">
        <f t="shared" si="20"/>
        <v>#DIV/0!</v>
      </c>
      <c r="AP30" s="25" t="e">
        <f t="shared" si="21"/>
        <v>#DIV/0!</v>
      </c>
      <c r="AQ30" s="25" t="e">
        <f t="shared" si="22"/>
        <v>#DIV/0!</v>
      </c>
      <c r="AR30" s="25" t="e">
        <f t="shared" si="23"/>
        <v>#DIV/0!</v>
      </c>
      <c r="AS30" s="25" t="e">
        <f t="shared" si="24"/>
        <v>#DIV/0!</v>
      </c>
      <c r="AT30" s="25" t="e">
        <f t="shared" si="25"/>
        <v>#DIV/0!</v>
      </c>
      <c r="AU30" s="25" t="e">
        <f t="shared" si="26"/>
        <v>#DIV/0!</v>
      </c>
      <c r="AV30" s="25" t="e">
        <f t="shared" si="27"/>
        <v>#DIV/0!</v>
      </c>
      <c r="AW30" s="27" t="e">
        <f t="shared" si="28"/>
        <v>#DIV/0!</v>
      </c>
      <c r="AX30" s="27" t="e">
        <f t="shared" si="29"/>
        <v>#DIV/0!</v>
      </c>
      <c r="AY30" s="28" t="s">
        <v>69</v>
      </c>
      <c r="AZ30" s="27" t="e">
        <f t="shared" si="36"/>
        <v>#DIV/0!</v>
      </c>
      <c r="BA30" s="27" t="e">
        <f t="shared" si="37"/>
        <v>#DIV/0!</v>
      </c>
      <c r="BB30" s="79" t="e">
        <f t="shared" si="38"/>
        <v>#DIV/0!</v>
      </c>
      <c r="BC30" s="79" t="e">
        <f t="shared" si="39"/>
        <v>#DIV/0!</v>
      </c>
      <c r="BD30" s="79" t="e">
        <f t="shared" si="40"/>
        <v>#DIV/0!</v>
      </c>
      <c r="BE30" s="11"/>
    </row>
    <row r="31" spans="1:57" ht="12.75">
      <c r="A31" s="42"/>
      <c r="B31" s="40"/>
      <c r="C31" s="11"/>
      <c r="D31" s="11"/>
      <c r="E31" s="11"/>
      <c r="F31" s="28" t="s">
        <v>70</v>
      </c>
      <c r="G31" s="74">
        <v>0</v>
      </c>
      <c r="H31" s="75">
        <v>0</v>
      </c>
      <c r="I31" s="76">
        <v>2</v>
      </c>
      <c r="J31" s="77">
        <v>12</v>
      </c>
      <c r="K31" s="20" t="e">
        <f t="shared" si="0"/>
        <v>#DIV/0!</v>
      </c>
      <c r="L31" s="21">
        <f t="shared" si="1"/>
        <v>0.16666666666666666</v>
      </c>
      <c r="M31" s="22" t="e">
        <f t="shared" si="2"/>
        <v>#DIV/0!</v>
      </c>
      <c r="N31" s="23" t="e">
        <f t="shared" si="3"/>
        <v>#DIV/0!</v>
      </c>
      <c r="O31" s="23" t="e">
        <f t="shared" si="30"/>
        <v>#DIV/0!</v>
      </c>
      <c r="P31" s="23" t="e">
        <f t="shared" si="31"/>
        <v>#DIV/0!</v>
      </c>
      <c r="Q31" s="22" t="e">
        <f t="shared" si="4"/>
        <v>#DIV/0!</v>
      </c>
      <c r="R31" s="23" t="e">
        <f t="shared" si="5"/>
        <v>#DIV/0!</v>
      </c>
      <c r="S31" s="24" t="e">
        <f t="shared" si="6"/>
        <v>#DIV/0!</v>
      </c>
      <c r="T31" s="24" t="e">
        <f t="shared" si="7"/>
        <v>#DIV/0!</v>
      </c>
      <c r="U31" s="25" t="e">
        <f t="shared" si="8"/>
        <v>#DIV/0!</v>
      </c>
      <c r="V31" s="25" t="e">
        <f t="shared" si="9"/>
        <v>#DIV/0!</v>
      </c>
      <c r="W31" s="26" t="e">
        <f t="shared" si="10"/>
        <v>#DIV/0!</v>
      </c>
      <c r="X31" s="25" t="e">
        <f t="shared" si="11"/>
        <v>#DIV/0!</v>
      </c>
      <c r="Y31" s="25" t="e">
        <f t="shared" si="12"/>
        <v>#DIV/0!</v>
      </c>
      <c r="Z31" s="25" t="e">
        <f t="shared" si="13"/>
        <v>#DIV/0!</v>
      </c>
      <c r="AA31" s="25" t="e">
        <f t="shared" si="14"/>
        <v>#DIV/0!</v>
      </c>
      <c r="AB31" s="25"/>
      <c r="AC31" s="27" t="e">
        <f t="shared" si="15"/>
        <v>#DIV/0!</v>
      </c>
      <c r="AD31" s="27" t="e">
        <f t="shared" si="16"/>
        <v>#DIV/0!</v>
      </c>
      <c r="AE31" s="28" t="s">
        <v>70</v>
      </c>
      <c r="AF31" s="29" t="e">
        <f t="shared" si="32"/>
        <v>#DIV/0!</v>
      </c>
      <c r="AG31" s="29" t="e">
        <f t="shared" si="33"/>
        <v>#DIV/0!</v>
      </c>
      <c r="AH31" s="27" t="e">
        <f t="shared" si="34"/>
        <v>#DIV/0!</v>
      </c>
      <c r="AI31" s="27" t="e">
        <f t="shared" si="35"/>
        <v>#DIV/0!</v>
      </c>
      <c r="AJ31" s="27"/>
      <c r="AK31" s="28"/>
      <c r="AL31" s="30" t="e">
        <f t="shared" si="17"/>
        <v>#DIV/0!</v>
      </c>
      <c r="AM31" s="78" t="e">
        <f t="shared" si="18"/>
        <v>#DIV/0!</v>
      </c>
      <c r="AN31" s="24" t="e">
        <f t="shared" si="19"/>
        <v>#DIV/0!</v>
      </c>
      <c r="AO31" s="24" t="e">
        <f t="shared" si="20"/>
        <v>#DIV/0!</v>
      </c>
      <c r="AP31" s="25" t="e">
        <f t="shared" si="21"/>
        <v>#DIV/0!</v>
      </c>
      <c r="AQ31" s="25" t="e">
        <f t="shared" si="22"/>
        <v>#DIV/0!</v>
      </c>
      <c r="AR31" s="25" t="e">
        <f t="shared" si="23"/>
        <v>#DIV/0!</v>
      </c>
      <c r="AS31" s="25" t="e">
        <f t="shared" si="24"/>
        <v>#DIV/0!</v>
      </c>
      <c r="AT31" s="25" t="e">
        <f t="shared" si="25"/>
        <v>#DIV/0!</v>
      </c>
      <c r="AU31" s="25" t="e">
        <f t="shared" si="26"/>
        <v>#DIV/0!</v>
      </c>
      <c r="AV31" s="25" t="e">
        <f t="shared" si="27"/>
        <v>#DIV/0!</v>
      </c>
      <c r="AW31" s="27" t="e">
        <f t="shared" si="28"/>
        <v>#DIV/0!</v>
      </c>
      <c r="AX31" s="27" t="e">
        <f t="shared" si="29"/>
        <v>#DIV/0!</v>
      </c>
      <c r="AY31" s="28" t="s">
        <v>70</v>
      </c>
      <c r="AZ31" s="27" t="e">
        <f t="shared" si="36"/>
        <v>#DIV/0!</v>
      </c>
      <c r="BA31" s="27" t="e">
        <f t="shared" si="37"/>
        <v>#DIV/0!</v>
      </c>
      <c r="BB31" s="79" t="e">
        <f t="shared" si="38"/>
        <v>#DIV/0!</v>
      </c>
      <c r="BC31" s="79" t="e">
        <f t="shared" si="39"/>
        <v>#DIV/0!</v>
      </c>
      <c r="BD31" s="79" t="e">
        <f t="shared" si="40"/>
        <v>#DIV/0!</v>
      </c>
      <c r="BE31" s="11"/>
    </row>
    <row r="32" spans="1:57" ht="12.75">
      <c r="A32" s="42"/>
      <c r="B32" s="40"/>
      <c r="C32" s="11"/>
      <c r="D32" s="11"/>
      <c r="E32" s="11"/>
      <c r="F32" s="28" t="s">
        <v>71</v>
      </c>
      <c r="G32" s="74">
        <v>0</v>
      </c>
      <c r="H32" s="75">
        <v>0</v>
      </c>
      <c r="I32" s="76">
        <v>2</v>
      </c>
      <c r="J32" s="77">
        <v>12</v>
      </c>
      <c r="K32" s="20" t="e">
        <f t="shared" si="0"/>
        <v>#DIV/0!</v>
      </c>
      <c r="L32" s="21">
        <f t="shared" si="1"/>
        <v>0.16666666666666666</v>
      </c>
      <c r="M32" s="22" t="e">
        <f t="shared" si="2"/>
        <v>#DIV/0!</v>
      </c>
      <c r="N32" s="23" t="e">
        <f t="shared" si="3"/>
        <v>#DIV/0!</v>
      </c>
      <c r="O32" s="23" t="e">
        <f t="shared" si="30"/>
        <v>#DIV/0!</v>
      </c>
      <c r="P32" s="23" t="e">
        <f t="shared" si="31"/>
        <v>#DIV/0!</v>
      </c>
      <c r="Q32" s="22" t="e">
        <f t="shared" si="4"/>
        <v>#DIV/0!</v>
      </c>
      <c r="R32" s="23" t="e">
        <f t="shared" si="5"/>
        <v>#DIV/0!</v>
      </c>
      <c r="S32" s="24" t="e">
        <f t="shared" si="6"/>
        <v>#DIV/0!</v>
      </c>
      <c r="T32" s="24" t="e">
        <f t="shared" si="7"/>
        <v>#DIV/0!</v>
      </c>
      <c r="U32" s="25" t="e">
        <f t="shared" si="8"/>
        <v>#DIV/0!</v>
      </c>
      <c r="V32" s="25" t="e">
        <f t="shared" si="9"/>
        <v>#DIV/0!</v>
      </c>
      <c r="W32" s="26" t="e">
        <f t="shared" si="10"/>
        <v>#DIV/0!</v>
      </c>
      <c r="X32" s="25" t="e">
        <f t="shared" si="11"/>
        <v>#DIV/0!</v>
      </c>
      <c r="Y32" s="25" t="e">
        <f t="shared" si="12"/>
        <v>#DIV/0!</v>
      </c>
      <c r="Z32" s="25" t="e">
        <f t="shared" si="13"/>
        <v>#DIV/0!</v>
      </c>
      <c r="AA32" s="25" t="e">
        <f t="shared" si="14"/>
        <v>#DIV/0!</v>
      </c>
      <c r="AB32" s="25"/>
      <c r="AC32" s="27" t="e">
        <f t="shared" si="15"/>
        <v>#DIV/0!</v>
      </c>
      <c r="AD32" s="27" t="e">
        <f t="shared" si="16"/>
        <v>#DIV/0!</v>
      </c>
      <c r="AE32" s="28" t="s">
        <v>71</v>
      </c>
      <c r="AF32" s="29" t="e">
        <f t="shared" si="32"/>
        <v>#DIV/0!</v>
      </c>
      <c r="AG32" s="29" t="e">
        <f t="shared" si="33"/>
        <v>#DIV/0!</v>
      </c>
      <c r="AH32" s="27" t="e">
        <f t="shared" si="34"/>
        <v>#DIV/0!</v>
      </c>
      <c r="AI32" s="27" t="e">
        <f t="shared" si="35"/>
        <v>#DIV/0!</v>
      </c>
      <c r="AJ32" s="27"/>
      <c r="AK32" s="28"/>
      <c r="AL32" s="30" t="e">
        <f t="shared" si="17"/>
        <v>#DIV/0!</v>
      </c>
      <c r="AM32" s="78" t="e">
        <f t="shared" si="18"/>
        <v>#DIV/0!</v>
      </c>
      <c r="AN32" s="24" t="e">
        <f t="shared" si="19"/>
        <v>#DIV/0!</v>
      </c>
      <c r="AO32" s="24" t="e">
        <f t="shared" si="20"/>
        <v>#DIV/0!</v>
      </c>
      <c r="AP32" s="25" t="e">
        <f t="shared" si="21"/>
        <v>#DIV/0!</v>
      </c>
      <c r="AQ32" s="25" t="e">
        <f t="shared" si="22"/>
        <v>#DIV/0!</v>
      </c>
      <c r="AR32" s="25" t="e">
        <f t="shared" si="23"/>
        <v>#DIV/0!</v>
      </c>
      <c r="AS32" s="25" t="e">
        <f t="shared" si="24"/>
        <v>#DIV/0!</v>
      </c>
      <c r="AT32" s="25" t="e">
        <f t="shared" si="25"/>
        <v>#DIV/0!</v>
      </c>
      <c r="AU32" s="25" t="e">
        <f t="shared" si="26"/>
        <v>#DIV/0!</v>
      </c>
      <c r="AV32" s="25" t="e">
        <f t="shared" si="27"/>
        <v>#DIV/0!</v>
      </c>
      <c r="AW32" s="27" t="e">
        <f t="shared" si="28"/>
        <v>#DIV/0!</v>
      </c>
      <c r="AX32" s="27" t="e">
        <f t="shared" si="29"/>
        <v>#DIV/0!</v>
      </c>
      <c r="AY32" s="28" t="s">
        <v>71</v>
      </c>
      <c r="AZ32" s="27" t="e">
        <f t="shared" si="36"/>
        <v>#DIV/0!</v>
      </c>
      <c r="BA32" s="27" t="e">
        <f t="shared" si="37"/>
        <v>#DIV/0!</v>
      </c>
      <c r="BB32" s="79" t="e">
        <f t="shared" si="38"/>
        <v>#DIV/0!</v>
      </c>
      <c r="BC32" s="79" t="e">
        <f t="shared" si="39"/>
        <v>#DIV/0!</v>
      </c>
      <c r="BD32" s="79" t="e">
        <f t="shared" si="40"/>
        <v>#DIV/0!</v>
      </c>
      <c r="BE32" s="11"/>
    </row>
    <row r="33" spans="1:57" ht="12.75">
      <c r="A33" s="42"/>
      <c r="B33" s="40"/>
      <c r="C33" s="11"/>
      <c r="D33" s="11"/>
      <c r="E33" s="11"/>
      <c r="F33" s="28" t="s">
        <v>72</v>
      </c>
      <c r="G33" s="74">
        <v>0</v>
      </c>
      <c r="H33" s="75">
        <v>0</v>
      </c>
      <c r="I33" s="76">
        <v>2</v>
      </c>
      <c r="J33" s="77">
        <v>12</v>
      </c>
      <c r="K33" s="20" t="e">
        <f t="shared" si="0"/>
        <v>#DIV/0!</v>
      </c>
      <c r="L33" s="21">
        <f t="shared" si="1"/>
        <v>0.16666666666666666</v>
      </c>
      <c r="M33" s="22" t="e">
        <f t="shared" si="2"/>
        <v>#DIV/0!</v>
      </c>
      <c r="N33" s="23" t="e">
        <f t="shared" si="3"/>
        <v>#DIV/0!</v>
      </c>
      <c r="O33" s="23" t="e">
        <f t="shared" si="30"/>
        <v>#DIV/0!</v>
      </c>
      <c r="P33" s="23" t="e">
        <f t="shared" si="31"/>
        <v>#DIV/0!</v>
      </c>
      <c r="Q33" s="22" t="e">
        <f t="shared" si="4"/>
        <v>#DIV/0!</v>
      </c>
      <c r="R33" s="23" t="e">
        <f t="shared" si="5"/>
        <v>#DIV/0!</v>
      </c>
      <c r="S33" s="24" t="e">
        <f t="shared" si="6"/>
        <v>#DIV/0!</v>
      </c>
      <c r="T33" s="24" t="e">
        <f t="shared" si="7"/>
        <v>#DIV/0!</v>
      </c>
      <c r="U33" s="25" t="e">
        <f t="shared" si="8"/>
        <v>#DIV/0!</v>
      </c>
      <c r="V33" s="25" t="e">
        <f t="shared" si="9"/>
        <v>#DIV/0!</v>
      </c>
      <c r="W33" s="26" t="e">
        <f t="shared" si="10"/>
        <v>#DIV/0!</v>
      </c>
      <c r="X33" s="25" t="e">
        <f t="shared" si="11"/>
        <v>#DIV/0!</v>
      </c>
      <c r="Y33" s="25" t="e">
        <f t="shared" si="12"/>
        <v>#DIV/0!</v>
      </c>
      <c r="Z33" s="25" t="e">
        <f t="shared" si="13"/>
        <v>#DIV/0!</v>
      </c>
      <c r="AA33" s="25" t="e">
        <f t="shared" si="14"/>
        <v>#DIV/0!</v>
      </c>
      <c r="AB33" s="25"/>
      <c r="AC33" s="27" t="e">
        <f t="shared" si="15"/>
        <v>#DIV/0!</v>
      </c>
      <c r="AD33" s="27" t="e">
        <f t="shared" si="16"/>
        <v>#DIV/0!</v>
      </c>
      <c r="AE33" s="28" t="s">
        <v>72</v>
      </c>
      <c r="AF33" s="29" t="e">
        <f t="shared" si="32"/>
        <v>#DIV/0!</v>
      </c>
      <c r="AG33" s="29" t="e">
        <f t="shared" si="33"/>
        <v>#DIV/0!</v>
      </c>
      <c r="AH33" s="27" t="e">
        <f t="shared" si="34"/>
        <v>#DIV/0!</v>
      </c>
      <c r="AI33" s="27" t="e">
        <f t="shared" si="35"/>
        <v>#DIV/0!</v>
      </c>
      <c r="AJ33" s="27"/>
      <c r="AK33" s="28"/>
      <c r="AL33" s="30" t="e">
        <f t="shared" si="17"/>
        <v>#DIV/0!</v>
      </c>
      <c r="AM33" s="78" t="e">
        <f t="shared" si="18"/>
        <v>#DIV/0!</v>
      </c>
      <c r="AN33" s="24" t="e">
        <f t="shared" si="19"/>
        <v>#DIV/0!</v>
      </c>
      <c r="AO33" s="24" t="e">
        <f t="shared" si="20"/>
        <v>#DIV/0!</v>
      </c>
      <c r="AP33" s="25" t="e">
        <f t="shared" si="21"/>
        <v>#DIV/0!</v>
      </c>
      <c r="AQ33" s="25" t="e">
        <f t="shared" si="22"/>
        <v>#DIV/0!</v>
      </c>
      <c r="AR33" s="25" t="e">
        <f t="shared" si="23"/>
        <v>#DIV/0!</v>
      </c>
      <c r="AS33" s="25" t="e">
        <f t="shared" si="24"/>
        <v>#DIV/0!</v>
      </c>
      <c r="AT33" s="25" t="e">
        <f t="shared" si="25"/>
        <v>#DIV/0!</v>
      </c>
      <c r="AU33" s="25" t="e">
        <f t="shared" si="26"/>
        <v>#DIV/0!</v>
      </c>
      <c r="AV33" s="25" t="e">
        <f t="shared" si="27"/>
        <v>#DIV/0!</v>
      </c>
      <c r="AW33" s="27" t="e">
        <f t="shared" si="28"/>
        <v>#DIV/0!</v>
      </c>
      <c r="AX33" s="27" t="e">
        <f t="shared" si="29"/>
        <v>#DIV/0!</v>
      </c>
      <c r="AY33" s="28" t="s">
        <v>72</v>
      </c>
      <c r="AZ33" s="27" t="e">
        <f t="shared" si="36"/>
        <v>#DIV/0!</v>
      </c>
      <c r="BA33" s="27" t="e">
        <f t="shared" si="37"/>
        <v>#DIV/0!</v>
      </c>
      <c r="BB33" s="79" t="e">
        <f t="shared" si="38"/>
        <v>#DIV/0!</v>
      </c>
      <c r="BC33" s="79" t="e">
        <f t="shared" si="39"/>
        <v>#DIV/0!</v>
      </c>
      <c r="BD33" s="79" t="e">
        <f t="shared" si="40"/>
        <v>#DIV/0!</v>
      </c>
      <c r="BE33" s="11"/>
    </row>
    <row r="34" spans="1:57" ht="12.75">
      <c r="A34" s="11"/>
      <c r="B34" s="11"/>
      <c r="C34" s="11"/>
      <c r="D34" s="11"/>
      <c r="E34" s="11"/>
      <c r="F34" s="11"/>
      <c r="G34" s="11"/>
      <c r="H34" s="11"/>
      <c r="I34" s="11"/>
      <c r="J34" s="11"/>
      <c r="K34" s="30"/>
      <c r="L34" s="30"/>
      <c r="M34" s="30"/>
      <c r="N34" s="30"/>
      <c r="O34" s="30"/>
      <c r="P34" s="30"/>
      <c r="Q34" s="30"/>
      <c r="R34" s="30"/>
      <c r="AI34" s="11"/>
      <c r="AJ34" s="11"/>
      <c r="AK34" s="11"/>
      <c r="AL34" s="11"/>
      <c r="AM34" s="11"/>
      <c r="AN34" s="11"/>
      <c r="AO34" s="11"/>
      <c r="AP34" s="11"/>
      <c r="AQ34" s="11"/>
      <c r="AR34" s="11"/>
      <c r="AS34" s="11"/>
      <c r="AT34" s="11"/>
      <c r="AU34" s="11"/>
      <c r="AV34" s="11"/>
      <c r="AW34" s="11"/>
      <c r="AX34" s="11"/>
      <c r="AY34" s="11"/>
      <c r="AZ34" s="11"/>
      <c r="BA34" s="11"/>
      <c r="BB34" s="11"/>
      <c r="BC34" s="11"/>
      <c r="BD34" s="11"/>
      <c r="BE34" s="11"/>
    </row>
    <row r="35" spans="1:57" ht="12.75">
      <c r="A35" s="11"/>
      <c r="B35" s="11"/>
      <c r="C35" s="11"/>
      <c r="D35" s="11"/>
      <c r="E35" s="11"/>
      <c r="F35" s="11"/>
      <c r="G35" s="11"/>
      <c r="H35" s="11"/>
      <c r="I35" s="11"/>
      <c r="J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row>
    <row r="36" spans="1:57" ht="12.75">
      <c r="A36" s="11"/>
      <c r="B36" s="40" t="s">
        <v>79</v>
      </c>
      <c r="C36" s="11"/>
      <c r="D36" s="11"/>
      <c r="E36" s="11"/>
      <c r="F36" s="11"/>
      <c r="G36" s="11"/>
      <c r="H36" s="11"/>
      <c r="I36" s="11"/>
      <c r="J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row>
    <row r="37" spans="1:57" ht="12.75">
      <c r="A37" s="11"/>
      <c r="B37" s="11" t="s">
        <v>80</v>
      </c>
      <c r="C37" s="11"/>
      <c r="D37" s="11"/>
      <c r="E37" s="11"/>
      <c r="F37" s="11"/>
      <c r="G37" s="11"/>
      <c r="H37" s="11"/>
      <c r="I37" s="11"/>
      <c r="J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row>
    <row r="38" spans="1:57" ht="12.75">
      <c r="A38" s="11"/>
      <c r="B38" s="11"/>
      <c r="C38" s="11"/>
      <c r="D38" s="11"/>
      <c r="E38" s="11"/>
      <c r="F38" s="11"/>
      <c r="G38" s="11"/>
      <c r="H38" s="11"/>
      <c r="I38" s="11"/>
      <c r="J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row>
    <row r="39" spans="1:57" ht="12.75">
      <c r="A39" s="11"/>
      <c r="B39" s="11"/>
      <c r="C39" s="11"/>
      <c r="D39" s="11"/>
      <c r="E39" s="11"/>
      <c r="F39" s="11"/>
      <c r="G39" s="11"/>
      <c r="H39" s="11"/>
      <c r="I39" s="11"/>
      <c r="J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row>
    <row r="40" spans="1:57" ht="12.75">
      <c r="A40" s="11"/>
      <c r="B40" s="11"/>
      <c r="C40" s="11"/>
      <c r="D40" s="11"/>
      <c r="E40" s="11"/>
      <c r="F40" s="11"/>
      <c r="G40" s="11"/>
      <c r="H40" s="11"/>
      <c r="I40" s="11"/>
      <c r="J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row>
    <row r="41" spans="1:57" ht="12.75">
      <c r="A41" s="11"/>
      <c r="B41" s="11"/>
      <c r="C41" s="11"/>
      <c r="D41" s="11"/>
      <c r="E41" s="11"/>
      <c r="F41" s="11"/>
      <c r="G41" s="11"/>
      <c r="H41" s="11"/>
      <c r="I41" s="11"/>
      <c r="J41" s="11"/>
      <c r="R41" s="31"/>
      <c r="AI41" s="11"/>
      <c r="AJ41" s="11"/>
      <c r="AK41" s="11"/>
      <c r="AL41" s="11"/>
      <c r="AM41" s="11"/>
      <c r="AN41" s="11"/>
      <c r="AO41" s="11"/>
      <c r="AP41" s="11"/>
      <c r="AQ41" s="11"/>
      <c r="AR41" s="11"/>
      <c r="AS41" s="11"/>
      <c r="AT41" s="11"/>
      <c r="AU41" s="11"/>
      <c r="AV41" s="11"/>
      <c r="AW41" s="11"/>
      <c r="AX41" s="11"/>
      <c r="AY41" s="11"/>
      <c r="AZ41" s="11"/>
      <c r="BA41" s="11"/>
      <c r="BB41" s="11"/>
      <c r="BC41" s="11"/>
      <c r="BD41" s="11"/>
      <c r="BE41" s="11"/>
    </row>
    <row r="42" spans="1:57" ht="12.75">
      <c r="A42" s="11"/>
      <c r="B42" s="11"/>
      <c r="C42" s="11"/>
      <c r="D42" s="11"/>
      <c r="E42" s="11"/>
      <c r="F42" s="11"/>
      <c r="G42" s="11"/>
      <c r="H42" s="11"/>
      <c r="I42" s="11"/>
      <c r="J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row>
    <row r="43" spans="1:57" ht="12.75">
      <c r="A43" s="11"/>
      <c r="B43" s="11"/>
      <c r="C43" s="11"/>
      <c r="D43" s="11"/>
      <c r="E43" s="11"/>
      <c r="F43" s="11"/>
      <c r="G43" s="11"/>
      <c r="H43" s="11"/>
      <c r="I43" s="11"/>
      <c r="J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row>
    <row r="44" spans="1:57" ht="12.75">
      <c r="A44" s="11"/>
      <c r="B44" s="11"/>
      <c r="C44" s="11"/>
      <c r="D44" s="11"/>
      <c r="E44" s="11"/>
      <c r="F44" s="11"/>
      <c r="G44" s="11"/>
      <c r="H44" s="11"/>
      <c r="I44" s="11"/>
      <c r="J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row>
    <row r="45" spans="1:57" ht="12.75">
      <c r="A45" s="11"/>
      <c r="B45" s="11"/>
      <c r="C45" s="11"/>
      <c r="D45" s="11"/>
      <c r="E45" s="11"/>
      <c r="F45" s="11"/>
      <c r="G45" s="11"/>
      <c r="H45" s="11"/>
      <c r="I45" s="11"/>
      <c r="J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row>
    <row r="46" spans="1:57" ht="12.75">
      <c r="A46" s="11"/>
      <c r="B46" s="11"/>
      <c r="C46" s="11"/>
      <c r="D46" s="11"/>
      <c r="E46" s="11"/>
      <c r="F46" s="11"/>
      <c r="G46" s="11"/>
      <c r="H46" s="11"/>
      <c r="I46" s="11"/>
      <c r="J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row>
    <row r="47" spans="1:57" ht="12.75">
      <c r="A47" s="11"/>
      <c r="B47" s="11"/>
      <c r="C47" s="11"/>
      <c r="D47" s="11"/>
      <c r="E47" s="11"/>
      <c r="F47" s="11"/>
      <c r="G47" s="11"/>
      <c r="H47" s="11"/>
      <c r="I47" s="11"/>
      <c r="J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row>
    <row r="48" spans="1:57" ht="12.75">
      <c r="A48" s="11"/>
      <c r="B48" s="11"/>
      <c r="C48" s="11"/>
      <c r="D48" s="11"/>
      <c r="E48" s="11"/>
      <c r="F48" s="11"/>
      <c r="G48" s="11"/>
      <c r="H48" s="11"/>
      <c r="I48" s="11"/>
      <c r="J48" s="11"/>
      <c r="S48" s="31" t="s">
        <v>5</v>
      </c>
      <c r="AI48" s="11"/>
      <c r="AJ48" s="11"/>
      <c r="AK48" s="11"/>
      <c r="AL48" s="11"/>
      <c r="AM48" s="11"/>
      <c r="AN48" s="11"/>
      <c r="AO48" s="11"/>
      <c r="AP48" s="11"/>
      <c r="AQ48" s="11"/>
      <c r="AR48" s="11"/>
      <c r="AS48" s="11"/>
      <c r="AT48" s="11"/>
      <c r="AU48" s="11"/>
      <c r="AV48" s="11"/>
      <c r="AW48" s="11"/>
      <c r="AX48" s="11"/>
      <c r="AY48" s="11"/>
      <c r="AZ48" s="11"/>
      <c r="BA48" s="11"/>
      <c r="BB48" s="11"/>
      <c r="BC48" s="11"/>
      <c r="BD48" s="11"/>
      <c r="BE48" s="11"/>
    </row>
    <row r="49" spans="1:57" ht="12.75">
      <c r="A49" s="11"/>
      <c r="B49" s="11"/>
      <c r="C49" s="11"/>
      <c r="D49" s="11"/>
      <c r="E49" s="11"/>
      <c r="F49" s="11"/>
      <c r="G49" s="11"/>
      <c r="H49" s="11"/>
      <c r="I49" s="11"/>
      <c r="J49" s="11"/>
      <c r="S49" s="31"/>
      <c r="AI49" s="11"/>
      <c r="AJ49" s="11"/>
      <c r="AK49" s="11"/>
      <c r="AL49" s="11"/>
      <c r="AM49" s="11"/>
      <c r="AN49" s="11"/>
      <c r="AO49" s="11"/>
      <c r="AP49" s="11"/>
      <c r="AQ49" s="11"/>
      <c r="AR49" s="11"/>
      <c r="AS49" s="11"/>
      <c r="AT49" s="11"/>
      <c r="AU49" s="11"/>
      <c r="AV49" s="11"/>
      <c r="AW49" s="11"/>
      <c r="AX49" s="11"/>
      <c r="AY49" s="11"/>
      <c r="AZ49" s="11"/>
      <c r="BA49" s="11"/>
      <c r="BB49" s="11"/>
      <c r="BC49" s="11"/>
      <c r="BD49" s="11"/>
      <c r="BE49" s="11"/>
    </row>
    <row r="50" spans="1:57" ht="12.75">
      <c r="A50" s="11"/>
      <c r="B50" s="11"/>
      <c r="C50" s="11"/>
      <c r="D50" s="11"/>
      <c r="E50" s="11"/>
      <c r="F50" s="11"/>
      <c r="G50" s="11"/>
      <c r="H50" s="11"/>
      <c r="I50" s="11"/>
      <c r="J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row>
    <row r="51" spans="1:57" ht="12.75">
      <c r="A51" s="11"/>
      <c r="B51" s="11"/>
      <c r="C51" s="11"/>
      <c r="D51" s="11"/>
      <c r="E51" s="11"/>
      <c r="F51" s="11"/>
      <c r="G51" s="11"/>
      <c r="H51" s="11"/>
      <c r="I51" s="11"/>
      <c r="J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row>
    <row r="52" spans="1:57" ht="12.75">
      <c r="A52" s="11"/>
      <c r="B52" s="11"/>
      <c r="C52" s="11"/>
      <c r="D52" s="11"/>
      <c r="E52" s="11"/>
      <c r="F52" s="11"/>
      <c r="G52" s="11"/>
      <c r="H52" s="11"/>
      <c r="I52" s="11"/>
      <c r="J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row>
    <row r="53" spans="1:57" ht="12.75">
      <c r="A53" s="11"/>
      <c r="B53" s="11"/>
      <c r="C53" s="11"/>
      <c r="D53" s="11"/>
      <c r="E53" s="11"/>
      <c r="F53" s="11"/>
      <c r="G53" s="11"/>
      <c r="H53" s="11"/>
      <c r="I53" s="11"/>
      <c r="J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row>
    <row r="54" spans="1:57" ht="12.75">
      <c r="A54" s="11"/>
      <c r="B54" s="11"/>
      <c r="C54" s="11"/>
      <c r="D54" s="11"/>
      <c r="E54" s="11"/>
      <c r="F54" s="11"/>
      <c r="G54" s="11"/>
      <c r="H54" s="11"/>
      <c r="I54" s="11"/>
      <c r="J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row>
    <row r="55" spans="1:57" ht="12.75">
      <c r="A55" s="11"/>
      <c r="B55" s="11"/>
      <c r="C55" s="11"/>
      <c r="D55" s="11"/>
      <c r="E55" s="11"/>
      <c r="F55" s="11"/>
      <c r="G55" s="11"/>
      <c r="H55" s="11"/>
      <c r="I55" s="11"/>
      <c r="J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row>
    <row r="56" spans="1:57" ht="12.75">
      <c r="A56" s="11"/>
      <c r="B56" s="11"/>
      <c r="C56" s="11"/>
      <c r="D56" s="11"/>
      <c r="E56" s="11"/>
      <c r="F56" s="11"/>
      <c r="G56" s="11"/>
      <c r="H56" s="11"/>
      <c r="I56" s="11"/>
      <c r="J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row>
    <row r="57" spans="1:57" ht="12.75">
      <c r="A57" s="11"/>
      <c r="B57" s="11"/>
      <c r="C57" s="11"/>
      <c r="D57" s="11"/>
      <c r="E57" s="11"/>
      <c r="F57" s="11"/>
      <c r="G57" s="11"/>
      <c r="H57" s="11"/>
      <c r="I57" s="11"/>
      <c r="J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row>
    <row r="58" spans="1:57" ht="12.75">
      <c r="A58" s="11"/>
      <c r="B58" s="11"/>
      <c r="C58" s="11"/>
      <c r="D58" s="11"/>
      <c r="E58" s="11"/>
      <c r="F58" s="11"/>
      <c r="G58" s="11"/>
      <c r="H58" s="11"/>
      <c r="I58" s="11"/>
      <c r="J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row>
    <row r="59" spans="1:57" ht="12.75">
      <c r="A59" s="11"/>
      <c r="B59" s="11"/>
      <c r="C59" s="11"/>
      <c r="D59" s="11"/>
      <c r="E59" s="11"/>
      <c r="F59" s="11"/>
      <c r="G59" s="11"/>
      <c r="H59" s="11"/>
      <c r="I59" s="11"/>
      <c r="J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row>
    <row r="60" spans="1:57" ht="12.75">
      <c r="A60" s="11"/>
      <c r="B60" s="11"/>
      <c r="C60" s="11"/>
      <c r="D60" s="11"/>
      <c r="E60" s="11"/>
      <c r="F60" s="11"/>
      <c r="G60" s="11"/>
      <c r="H60" s="11"/>
      <c r="I60" s="11"/>
      <c r="J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row>
    <row r="61" spans="1:57" ht="12.75">
      <c r="A61" s="11"/>
      <c r="B61" s="11"/>
      <c r="C61" s="11"/>
      <c r="D61" s="11"/>
      <c r="E61" s="11"/>
      <c r="F61" s="11"/>
      <c r="G61" s="11"/>
      <c r="H61" s="11"/>
      <c r="I61" s="11"/>
      <c r="J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row>
    <row r="62" spans="1:57" ht="12.75">
      <c r="A62" s="11"/>
      <c r="B62" s="11"/>
      <c r="C62" s="11"/>
      <c r="D62" s="11"/>
      <c r="E62" s="11"/>
      <c r="F62" s="11"/>
      <c r="G62" s="11"/>
      <c r="H62" s="11"/>
      <c r="I62" s="11"/>
      <c r="J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row>
    <row r="63" spans="1:57" ht="12.75">
      <c r="A63" s="11"/>
      <c r="B63" s="11"/>
      <c r="C63" s="11"/>
      <c r="D63" s="11"/>
      <c r="E63" s="11"/>
      <c r="F63" s="11"/>
      <c r="G63" s="11"/>
      <c r="H63" s="11"/>
      <c r="I63" s="11"/>
      <c r="J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row>
    <row r="64" spans="1:57" ht="12.75">
      <c r="A64" s="11"/>
      <c r="B64" s="11"/>
      <c r="C64" s="11"/>
      <c r="D64" s="11"/>
      <c r="E64" s="11"/>
      <c r="F64" s="11"/>
      <c r="G64" s="11" t="s">
        <v>81</v>
      </c>
      <c r="H64" s="11"/>
      <c r="I64" s="11"/>
      <c r="J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row>
    <row r="65" spans="1:57" ht="12.75">
      <c r="A65" s="11"/>
      <c r="B65" s="11"/>
      <c r="C65" s="11"/>
      <c r="D65" s="11"/>
      <c r="E65" s="11"/>
      <c r="F65" s="11"/>
      <c r="G65" s="11" t="s">
        <v>82</v>
      </c>
      <c r="H65" s="11"/>
      <c r="I65" s="11"/>
      <c r="J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row>
    <row r="66" spans="1:57" ht="12.75">
      <c r="A66" s="11"/>
      <c r="B66" s="11"/>
      <c r="C66" s="11"/>
      <c r="D66" s="11"/>
      <c r="E66" s="11"/>
      <c r="F66" s="11"/>
      <c r="G66" s="11" t="s">
        <v>83</v>
      </c>
      <c r="H66" s="11"/>
      <c r="I66" s="11"/>
      <c r="J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row>
    <row r="67" spans="1:57" ht="12.75">
      <c r="A67" s="11"/>
      <c r="B67" s="11"/>
      <c r="C67" s="11"/>
      <c r="D67" s="11"/>
      <c r="E67" s="11"/>
      <c r="F67" s="11"/>
      <c r="G67" s="11"/>
      <c r="H67" s="11"/>
      <c r="I67" s="11"/>
      <c r="J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row>
    <row r="68" spans="1:57" ht="12.75">
      <c r="A68" s="11"/>
      <c r="B68" s="11"/>
      <c r="C68" s="11"/>
      <c r="D68" s="11"/>
      <c r="E68" s="11"/>
      <c r="F68" s="11"/>
      <c r="G68" s="11"/>
      <c r="H68" s="11"/>
      <c r="I68" s="11"/>
      <c r="J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row>
    <row r="69" spans="1:57" ht="12.75">
      <c r="A69" s="11"/>
      <c r="B69" s="11"/>
      <c r="C69" s="11"/>
      <c r="D69" s="11"/>
      <c r="E69" s="11"/>
      <c r="F69" s="11"/>
      <c r="G69" s="11"/>
      <c r="H69" s="11"/>
      <c r="I69" s="11"/>
      <c r="J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row>
    <row r="70" spans="1:57" ht="12.75">
      <c r="A70" s="11"/>
      <c r="B70" s="11"/>
      <c r="C70" s="11"/>
      <c r="D70" s="11"/>
      <c r="E70" s="11"/>
      <c r="F70" s="11"/>
      <c r="G70" s="11"/>
      <c r="H70" s="11"/>
      <c r="I70" s="11"/>
      <c r="J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row>
    <row r="71" spans="1:57" ht="12.75">
      <c r="A71" s="11"/>
      <c r="B71" s="11"/>
      <c r="C71" s="11"/>
      <c r="D71" s="11"/>
      <c r="E71" s="11"/>
      <c r="F71" s="11"/>
      <c r="G71" s="11"/>
      <c r="H71" s="11"/>
      <c r="I71" s="11"/>
      <c r="J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row>
    <row r="72" spans="1:57" ht="12.75">
      <c r="A72" s="11"/>
      <c r="B72" s="11"/>
      <c r="C72" s="11"/>
      <c r="D72" s="11"/>
      <c r="E72" s="11"/>
      <c r="F72" s="11"/>
      <c r="G72" s="11"/>
      <c r="H72" s="11"/>
      <c r="I72" s="11"/>
      <c r="J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row>
    <row r="73" spans="1:57" ht="12.75">
      <c r="A73" s="11"/>
      <c r="B73" s="11"/>
      <c r="C73" s="11"/>
      <c r="D73" s="11"/>
      <c r="E73" s="11"/>
      <c r="F73" s="11"/>
      <c r="G73" s="11"/>
      <c r="H73" s="11"/>
      <c r="I73" s="11"/>
      <c r="J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row>
    <row r="74" spans="1:57" ht="12.75">
      <c r="A74" s="11"/>
      <c r="B74" s="11"/>
      <c r="C74" s="11"/>
      <c r="D74" s="11"/>
      <c r="E74" s="11"/>
      <c r="F74" s="11"/>
      <c r="G74" s="11"/>
      <c r="H74" s="11"/>
      <c r="I74" s="11"/>
      <c r="J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row>
    <row r="75" spans="1:57" ht="12.75">
      <c r="A75" s="11"/>
      <c r="B75" s="11"/>
      <c r="C75" s="11"/>
      <c r="D75" s="11"/>
      <c r="E75" s="11"/>
      <c r="F75" s="11"/>
      <c r="G75" s="11"/>
      <c r="H75" s="11"/>
      <c r="I75" s="11"/>
      <c r="J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row>
    <row r="76" spans="1:57" ht="12.75">
      <c r="A76" s="11"/>
      <c r="B76" s="11"/>
      <c r="C76" s="11"/>
      <c r="D76" s="11"/>
      <c r="E76" s="11"/>
      <c r="F76" s="11"/>
      <c r="G76" s="11"/>
      <c r="H76" s="11"/>
      <c r="I76" s="11"/>
      <c r="J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row>
  </sheetData>
  <sheetProtection password="FB5C" sheet="1" objects="1" scenarios="1" selectLockedCells="1"/>
  <hyperlinks>
    <hyperlink ref="S48" r:id="rId1" display="www.teasley.net"/>
  </hyperlinks>
  <printOptions/>
  <pageMargins left="0.75" right="0.75" top="1" bottom="1" header="0.5" footer="0.5"/>
  <pageSetup orientation="portrait" r:id="rId3"/>
  <drawing r:id="rId2"/>
</worksheet>
</file>

<file path=xl/worksheets/sheet5.xml><?xml version="1.0" encoding="utf-8"?>
<worksheet xmlns="http://schemas.openxmlformats.org/spreadsheetml/2006/main" xmlns:r="http://schemas.openxmlformats.org/officeDocument/2006/relationships">
  <sheetPr>
    <tabColor indexed="12"/>
  </sheetPr>
  <dimension ref="B3:B4"/>
  <sheetViews>
    <sheetView showGridLines="0" workbookViewId="0" topLeftCell="A1">
      <selection activeCell="B5" sqref="B5"/>
    </sheetView>
  </sheetViews>
  <sheetFormatPr defaultColWidth="9.140625" defaultRowHeight="12.75"/>
  <sheetData>
    <row r="3" ht="12.75">
      <c r="B3" s="4" t="s">
        <v>8</v>
      </c>
    </row>
    <row r="4" ht="12.75">
      <c r="B4" s="4" t="s">
        <v>7</v>
      </c>
    </row>
  </sheetData>
  <sheetProtection password="E49C"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Teasley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Teasley Statistical Calculator</dc:title>
  <dc:subject/>
  <dc:creator>Brian Teasley</dc:creator>
  <cp:keywords/>
  <dc:description/>
  <cp:lastModifiedBy>Brian</cp:lastModifiedBy>
  <dcterms:created xsi:type="dcterms:W3CDTF">2003-10-29T16:08:18Z</dcterms:created>
  <dcterms:modified xsi:type="dcterms:W3CDTF">2009-04-07T19:49:13Z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